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185" windowWidth="14940" windowHeight="4245" tabRatio="662"/>
  </bookViews>
  <sheets>
    <sheet name="INTRODUCTION" sheetId="9" r:id="rId1"/>
    <sheet name="NET OP INC" sheetId="3" r:id="rId2"/>
    <sheet name="ATCF" sheetId="5" r:id="rId3"/>
    <sheet name="AMORT" sheetId="4" r:id="rId4"/>
    <sheet name="PROJECTION" sheetId="6" r:id="rId5"/>
    <sheet name="BASIS" sheetId="7" r:id="rId6"/>
    <sheet name="SUMMARY" sheetId="8" r:id="rId7"/>
  </sheets>
  <definedNames>
    <definedName name="_1__123Graph_ACHART_1" hidden="1">PROJECTION!$B$6:$J$6</definedName>
    <definedName name="_2__123Graph_BCHART_1" hidden="1">PROJECTION!$B$7:$J$7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print_atcf_area">ATCF!$A$2:$F$16</definedName>
    <definedName name="print_NOI_area">'NET OP INC'!$A$1:$H$34</definedName>
    <definedName name="print_projection_area">PROJECTION!$A$1:$L$27</definedName>
    <definedName name="print_rent_sched_area">#REF!</definedName>
    <definedName name="print_summary_area">SUMMARY!$A$1:$P$9</definedName>
    <definedName name="print_tax_on_sale_area">BASIS!$A$1:$K$28</definedName>
    <definedName name="_xlnm.Print_Titles" localSheetId="5">BASIS!$A:$A</definedName>
    <definedName name="STBLAPPNRT">'NET OP INC'!$H$33</definedName>
    <definedName name="VACANCY">'NET OP INC'!$B$16</definedName>
  </definedNames>
  <calcPr calcId="145621" fullCalcOnLoad="1"/>
</workbook>
</file>

<file path=xl/calcChain.xml><?xml version="1.0" encoding="utf-8"?>
<calcChain xmlns="http://schemas.openxmlformats.org/spreadsheetml/2006/main">
  <c r="A35" i="3" l="1"/>
  <c r="A69" i="7"/>
  <c r="A10" i="8"/>
  <c r="D6" i="3"/>
  <c r="F2" i="3"/>
  <c r="B7" i="6"/>
  <c r="B6" i="7"/>
  <c r="E7" i="4"/>
  <c r="F2" i="4"/>
  <c r="B9" i="3"/>
  <c r="O24" i="7"/>
  <c r="O25" i="7"/>
  <c r="H24" i="7"/>
  <c r="H25" i="7"/>
  <c r="M19" i="4"/>
  <c r="M31" i="4"/>
  <c r="M43" i="4"/>
  <c r="M55" i="4"/>
  <c r="M67" i="4"/>
  <c r="M79" i="4"/>
  <c r="F19" i="4"/>
  <c r="F31" i="4"/>
  <c r="F43" i="4"/>
  <c r="F55" i="4"/>
  <c r="F67" i="4"/>
  <c r="F79" i="4"/>
  <c r="A34" i="5"/>
  <c r="D16" i="3"/>
  <c r="D17" i="3"/>
  <c r="C31" i="3"/>
  <c r="C10" i="6"/>
  <c r="C11" i="6"/>
  <c r="C12" i="6"/>
  <c r="A7" i="7"/>
  <c r="A6" i="7"/>
  <c r="A5" i="7"/>
  <c r="H6" i="3"/>
  <c r="G23" i="3"/>
  <c r="F6" i="3"/>
  <c r="E6" i="3"/>
  <c r="A121" i="3"/>
  <c r="B10" i="3"/>
  <c r="B1" i="3"/>
  <c r="B4" i="3"/>
  <c r="B19" i="3"/>
  <c r="B26" i="3"/>
  <c r="B25" i="3"/>
  <c r="B24" i="3"/>
  <c r="B22" i="3"/>
  <c r="B17" i="3"/>
  <c r="B9" i="8"/>
  <c r="C23" i="6"/>
  <c r="D23" i="6"/>
  <c r="E23" i="6"/>
  <c r="F23" i="6"/>
  <c r="G23" i="6"/>
  <c r="H23" i="6"/>
  <c r="A27" i="6"/>
  <c r="B8" i="8"/>
  <c r="B28" i="3"/>
  <c r="B23" i="3"/>
  <c r="C30" i="3"/>
  <c r="D32" i="3"/>
  <c r="B20" i="3"/>
  <c r="B21" i="3"/>
  <c r="D33" i="3"/>
  <c r="B29" i="3"/>
  <c r="B27" i="3"/>
  <c r="F1" i="3"/>
  <c r="B8" i="4"/>
  <c r="C8" i="4"/>
  <c r="D8" i="4"/>
  <c r="D2" i="5"/>
  <c r="B34" i="3"/>
  <c r="B32" i="3"/>
  <c r="C13" i="6"/>
  <c r="C14" i="6"/>
  <c r="E8" i="4"/>
  <c r="H17" i="7"/>
  <c r="B12" i="5"/>
  <c r="D13" i="5"/>
  <c r="B6" i="6"/>
  <c r="B7" i="8"/>
  <c r="A13" i="3"/>
  <c r="G2" i="3"/>
  <c r="G3" i="3"/>
  <c r="D3" i="3"/>
  <c r="D2" i="3"/>
  <c r="C19" i="6"/>
  <c r="C9" i="7"/>
  <c r="G19" i="6"/>
  <c r="D19" i="6"/>
  <c r="E19" i="6"/>
  <c r="F19" i="6"/>
  <c r="H19" i="6"/>
  <c r="D9" i="4"/>
  <c r="B9" i="4"/>
  <c r="C22" i="6"/>
  <c r="C24" i="6"/>
  <c r="C17" i="6"/>
  <c r="G14" i="6"/>
  <c r="C15" i="6"/>
  <c r="C7" i="8"/>
  <c r="H14" i="6"/>
  <c r="D14" i="6"/>
  <c r="F14" i="6"/>
  <c r="E14" i="6"/>
  <c r="B5" i="7"/>
  <c r="B8" i="7"/>
  <c r="H6" i="6"/>
  <c r="B8" i="6"/>
  <c r="B7" i="7"/>
  <c r="E6" i="6"/>
  <c r="D6" i="6"/>
  <c r="C6" i="6"/>
  <c r="G6" i="6"/>
  <c r="D5" i="7"/>
  <c r="H22" i="6"/>
  <c r="H24" i="6"/>
  <c r="H7" i="8"/>
  <c r="H17" i="6"/>
  <c r="H15" i="6"/>
  <c r="H5" i="7"/>
  <c r="G7" i="8"/>
  <c r="G22" i="6"/>
  <c r="G24" i="6"/>
  <c r="G17" i="6"/>
  <c r="F6" i="6"/>
  <c r="G15" i="6"/>
  <c r="E5" i="7"/>
  <c r="D22" i="6"/>
  <c r="D24" i="6"/>
  <c r="D15" i="6"/>
  <c r="D17" i="6"/>
  <c r="D7" i="8"/>
  <c r="G5" i="7"/>
  <c r="E17" i="6"/>
  <c r="E22" i="6"/>
  <c r="E24" i="6"/>
  <c r="E15" i="6"/>
  <c r="E7" i="8"/>
  <c r="C8" i="8"/>
  <c r="C5" i="7"/>
  <c r="F22" i="6"/>
  <c r="F24" i="6"/>
  <c r="F15" i="6"/>
  <c r="F7" i="8"/>
  <c r="F17" i="6"/>
  <c r="C9" i="4"/>
  <c r="H9" i="7"/>
  <c r="H18" i="7"/>
  <c r="F9" i="7"/>
  <c r="G9" i="7"/>
  <c r="D9" i="7"/>
  <c r="E9" i="7"/>
  <c r="H8" i="8"/>
  <c r="D8" i="8"/>
  <c r="E9" i="4"/>
  <c r="G8" i="8"/>
  <c r="E8" i="8"/>
  <c r="H16" i="7"/>
  <c r="H11" i="7"/>
  <c r="F8" i="8"/>
  <c r="F5" i="7"/>
  <c r="H19" i="7"/>
  <c r="H21" i="7"/>
  <c r="H45" i="7"/>
  <c r="H41" i="7"/>
  <c r="H22" i="7"/>
  <c r="B10" i="4"/>
  <c r="C10" i="4"/>
  <c r="D10" i="4"/>
  <c r="H23" i="7"/>
  <c r="H26" i="7"/>
  <c r="H67" i="7"/>
  <c r="E10" i="4"/>
  <c r="B11" i="4"/>
  <c r="C11" i="4"/>
  <c r="D11" i="4"/>
  <c r="E11" i="4"/>
  <c r="B12" i="4"/>
  <c r="D12" i="4"/>
  <c r="C12" i="4"/>
  <c r="E12" i="4"/>
  <c r="B13" i="4"/>
  <c r="C13" i="4"/>
  <c r="E13" i="4"/>
  <c r="D13" i="4"/>
  <c r="B14" i="4"/>
  <c r="C14" i="4"/>
  <c r="D14" i="4"/>
  <c r="E14" i="4"/>
  <c r="B15" i="4"/>
  <c r="D15" i="4"/>
  <c r="C15" i="4"/>
  <c r="E15" i="4"/>
  <c r="B16" i="4"/>
  <c r="D16" i="4"/>
  <c r="C16" i="4"/>
  <c r="E16" i="4"/>
  <c r="B17" i="4"/>
  <c r="D17" i="4"/>
  <c r="C17" i="4"/>
  <c r="E17" i="4"/>
  <c r="B18" i="4"/>
  <c r="D18" i="4"/>
  <c r="C18" i="4"/>
  <c r="E18" i="4"/>
  <c r="B19" i="4"/>
  <c r="C19" i="4"/>
  <c r="C5" i="5"/>
  <c r="D8" i="5"/>
  <c r="D19" i="4"/>
  <c r="C4" i="5"/>
  <c r="C6" i="5"/>
  <c r="C18" i="6"/>
  <c r="C20" i="6"/>
  <c r="C25" i="6"/>
  <c r="C26" i="6"/>
  <c r="C9" i="8"/>
  <c r="E19" i="4"/>
  <c r="B20" i="4"/>
  <c r="D20" i="4"/>
  <c r="C7" i="6"/>
  <c r="C7" i="5"/>
  <c r="D6" i="5"/>
  <c r="D7" i="5"/>
  <c r="F6" i="5"/>
  <c r="C6" i="7"/>
  <c r="C8" i="7"/>
  <c r="C8" i="6"/>
  <c r="C7" i="7"/>
  <c r="C20" i="4"/>
  <c r="E20" i="4"/>
  <c r="D21" i="4"/>
  <c r="B21" i="4"/>
  <c r="C21" i="4"/>
  <c r="E21" i="4"/>
  <c r="D9" i="5"/>
  <c r="D14" i="5"/>
  <c r="D15" i="5"/>
  <c r="E15" i="5"/>
  <c r="E7" i="5"/>
  <c r="E16" i="5"/>
  <c r="F16" i="5"/>
  <c r="F7" i="5"/>
  <c r="B22" i="4"/>
  <c r="C22" i="4"/>
  <c r="D22" i="4"/>
  <c r="E22" i="4"/>
  <c r="B23" i="4"/>
  <c r="C23" i="4"/>
  <c r="E23" i="4"/>
  <c r="D23" i="4"/>
  <c r="B24" i="4"/>
  <c r="D24" i="4"/>
  <c r="C24" i="4"/>
  <c r="E24" i="4"/>
  <c r="B25" i="4"/>
  <c r="D25" i="4"/>
  <c r="C25" i="4"/>
  <c r="E25" i="4"/>
  <c r="B26" i="4"/>
  <c r="D26" i="4"/>
  <c r="C26" i="4"/>
  <c r="E26" i="4"/>
  <c r="B27" i="4"/>
  <c r="C27" i="4"/>
  <c r="E27" i="4"/>
  <c r="D27" i="4"/>
  <c r="B28" i="4"/>
  <c r="D28" i="4"/>
  <c r="C28" i="4"/>
  <c r="E28" i="4"/>
  <c r="B29" i="4"/>
  <c r="C29" i="4"/>
  <c r="E29" i="4"/>
  <c r="D29" i="4"/>
  <c r="B30" i="4"/>
  <c r="D30" i="4"/>
  <c r="C30" i="4"/>
  <c r="E30" i="4"/>
  <c r="B31" i="4"/>
  <c r="C31" i="4"/>
  <c r="E31" i="4"/>
  <c r="D31" i="4"/>
  <c r="D18" i="6"/>
  <c r="D20" i="6"/>
  <c r="D25" i="6"/>
  <c r="D26" i="6"/>
  <c r="D9" i="8"/>
  <c r="B32" i="4"/>
  <c r="D32" i="4"/>
  <c r="D7" i="6"/>
  <c r="D6" i="7"/>
  <c r="D8" i="7"/>
  <c r="D8" i="6"/>
  <c r="D7" i="7"/>
  <c r="C32" i="4"/>
  <c r="E32" i="4"/>
  <c r="B33" i="4"/>
  <c r="C33" i="4"/>
  <c r="E33" i="4"/>
  <c r="D33" i="4"/>
  <c r="B34" i="4"/>
  <c r="D34" i="4"/>
  <c r="C34" i="4"/>
  <c r="E34" i="4"/>
  <c r="B35" i="4"/>
  <c r="D35" i="4"/>
  <c r="C35" i="4"/>
  <c r="E35" i="4"/>
  <c r="B36" i="4"/>
  <c r="D36" i="4"/>
  <c r="C36" i="4"/>
  <c r="E36" i="4"/>
  <c r="B37" i="4"/>
  <c r="D37" i="4"/>
  <c r="C37" i="4"/>
  <c r="E37" i="4"/>
  <c r="B38" i="4"/>
  <c r="D38" i="4"/>
  <c r="C38" i="4"/>
  <c r="E38" i="4"/>
  <c r="B39" i="4"/>
  <c r="C39" i="4"/>
  <c r="E39" i="4"/>
  <c r="D39" i="4"/>
  <c r="B40" i="4"/>
  <c r="D40" i="4"/>
  <c r="C40" i="4"/>
  <c r="E40" i="4"/>
  <c r="D41" i="4"/>
  <c r="B41" i="4"/>
  <c r="C41" i="4"/>
  <c r="E41" i="4"/>
  <c r="B42" i="4"/>
  <c r="D42" i="4"/>
  <c r="C42" i="4"/>
  <c r="E42" i="4"/>
  <c r="B43" i="4"/>
  <c r="C43" i="4"/>
  <c r="E43" i="4"/>
  <c r="D43" i="4"/>
  <c r="E18" i="6"/>
  <c r="E20" i="6"/>
  <c r="E25" i="6"/>
  <c r="E26" i="6"/>
  <c r="E9" i="8"/>
  <c r="B44" i="4"/>
  <c r="D44" i="4"/>
  <c r="E7" i="6"/>
  <c r="E6" i="7"/>
  <c r="E8" i="7"/>
  <c r="E8" i="6"/>
  <c r="E7" i="7"/>
  <c r="C44" i="4"/>
  <c r="E44" i="4"/>
  <c r="B45" i="4"/>
  <c r="C45" i="4"/>
  <c r="E45" i="4"/>
  <c r="D45" i="4"/>
  <c r="B46" i="4"/>
  <c r="D46" i="4"/>
  <c r="C46" i="4"/>
  <c r="E46" i="4"/>
  <c r="B47" i="4"/>
  <c r="C47" i="4"/>
  <c r="E47" i="4"/>
  <c r="D47" i="4"/>
  <c r="B48" i="4"/>
  <c r="D48" i="4"/>
  <c r="C48" i="4"/>
  <c r="E48" i="4"/>
  <c r="B49" i="4"/>
  <c r="C49" i="4"/>
  <c r="E49" i="4"/>
  <c r="D49" i="4"/>
  <c r="B50" i="4"/>
  <c r="D50" i="4"/>
  <c r="C50" i="4"/>
  <c r="E50" i="4"/>
  <c r="B51" i="4"/>
  <c r="C51" i="4"/>
  <c r="E51" i="4"/>
  <c r="D51" i="4"/>
  <c r="B52" i="4"/>
  <c r="D52" i="4"/>
  <c r="C52" i="4"/>
  <c r="E52" i="4"/>
  <c r="B53" i="4"/>
  <c r="D53" i="4"/>
  <c r="C53" i="4"/>
  <c r="E53" i="4"/>
  <c r="B54" i="4"/>
  <c r="D54" i="4"/>
  <c r="C54" i="4"/>
  <c r="E54" i="4"/>
  <c r="B55" i="4"/>
  <c r="D55" i="4"/>
  <c r="F18" i="6"/>
  <c r="F20" i="6"/>
  <c r="F25" i="6"/>
  <c r="F26" i="6"/>
  <c r="F9" i="8"/>
  <c r="C55" i="4"/>
  <c r="E55" i="4"/>
  <c r="B56" i="4"/>
  <c r="C56" i="4"/>
  <c r="D56" i="4"/>
  <c r="E56" i="4"/>
  <c r="F7" i="6"/>
  <c r="B57" i="4"/>
  <c r="C57" i="4"/>
  <c r="E57" i="4"/>
  <c r="D57" i="4"/>
  <c r="F6" i="7"/>
  <c r="F8" i="7"/>
  <c r="F8" i="6"/>
  <c r="F7" i="7"/>
  <c r="B58" i="4"/>
  <c r="D58" i="4"/>
  <c r="C58" i="4"/>
  <c r="E58" i="4"/>
  <c r="B59" i="4"/>
  <c r="D59" i="4"/>
  <c r="C59" i="4"/>
  <c r="E59" i="4"/>
  <c r="B60" i="4"/>
  <c r="D60" i="4"/>
  <c r="C60" i="4"/>
  <c r="E60" i="4"/>
  <c r="B61" i="4"/>
  <c r="D61" i="4"/>
  <c r="C61" i="4"/>
  <c r="E61" i="4"/>
  <c r="B62" i="4"/>
  <c r="C62" i="4"/>
  <c r="E62" i="4"/>
  <c r="D62" i="4"/>
  <c r="B63" i="4"/>
  <c r="C63" i="4"/>
  <c r="E63" i="4"/>
  <c r="D63" i="4"/>
  <c r="B64" i="4"/>
  <c r="D64" i="4"/>
  <c r="C64" i="4"/>
  <c r="E64" i="4"/>
  <c r="B65" i="4"/>
  <c r="D65" i="4"/>
  <c r="C65" i="4"/>
  <c r="E65" i="4"/>
  <c r="B66" i="4"/>
  <c r="D66" i="4"/>
  <c r="C66" i="4"/>
  <c r="E66" i="4"/>
  <c r="B67" i="4"/>
  <c r="D67" i="4"/>
  <c r="G18" i="6"/>
  <c r="G20" i="6"/>
  <c r="G25" i="6"/>
  <c r="G26" i="6"/>
  <c r="G9" i="8"/>
  <c r="C67" i="4"/>
  <c r="E67" i="4"/>
  <c r="B68" i="4"/>
  <c r="D68" i="4"/>
  <c r="G7" i="6"/>
  <c r="G6" i="7"/>
  <c r="G8" i="7"/>
  <c r="G8" i="6"/>
  <c r="G7" i="7"/>
  <c r="C68" i="4"/>
  <c r="E68" i="4"/>
  <c r="B69" i="4"/>
  <c r="C69" i="4"/>
  <c r="E69" i="4"/>
  <c r="D69" i="4"/>
  <c r="B70" i="4"/>
  <c r="D70" i="4"/>
  <c r="C70" i="4"/>
  <c r="E70" i="4"/>
  <c r="B71" i="4"/>
  <c r="D71" i="4"/>
  <c r="C71" i="4"/>
  <c r="E71" i="4"/>
  <c r="B72" i="4"/>
  <c r="D72" i="4"/>
  <c r="C72" i="4"/>
  <c r="E72" i="4"/>
  <c r="D73" i="4"/>
  <c r="B73" i="4"/>
  <c r="C73" i="4"/>
  <c r="E73" i="4"/>
  <c r="B74" i="4"/>
  <c r="D74" i="4"/>
  <c r="C74" i="4"/>
  <c r="E74" i="4"/>
  <c r="B75" i="4"/>
  <c r="C75" i="4"/>
  <c r="E75" i="4"/>
  <c r="D75" i="4"/>
  <c r="B76" i="4"/>
  <c r="D76" i="4"/>
  <c r="C76" i="4"/>
  <c r="E76" i="4"/>
  <c r="D77" i="4"/>
  <c r="B77" i="4"/>
  <c r="C77" i="4"/>
  <c r="E77" i="4"/>
  <c r="B78" i="4"/>
  <c r="D78" i="4"/>
  <c r="C78" i="4"/>
  <c r="E78" i="4"/>
  <c r="B79" i="4"/>
  <c r="D79" i="4"/>
  <c r="H18" i="6"/>
  <c r="H20" i="6"/>
  <c r="H25" i="6"/>
  <c r="H26" i="6"/>
  <c r="H9" i="8"/>
  <c r="C79" i="4"/>
  <c r="E79" i="4"/>
  <c r="D80" i="4"/>
  <c r="H7" i="6"/>
  <c r="B80" i="4"/>
  <c r="C80" i="4"/>
  <c r="E80" i="4"/>
  <c r="B81" i="4"/>
  <c r="D81" i="4"/>
  <c r="H6" i="7"/>
  <c r="H8" i="6"/>
  <c r="H7" i="7"/>
  <c r="H30" i="7"/>
  <c r="H12" i="7"/>
  <c r="H35" i="7"/>
  <c r="H8" i="7"/>
  <c r="C81" i="4"/>
  <c r="E81" i="4"/>
  <c r="D82" i="4"/>
  <c r="B82" i="4"/>
  <c r="C82" i="4"/>
  <c r="E82" i="4"/>
  <c r="H66" i="7"/>
  <c r="H68" i="7"/>
  <c r="I7" i="7"/>
  <c r="H50" i="7"/>
  <c r="B83" i="4"/>
  <c r="D83" i="4"/>
  <c r="I5" i="7"/>
  <c r="H31" i="7"/>
  <c r="H32" i="7"/>
  <c r="I8" i="6"/>
  <c r="H34" i="7"/>
  <c r="H33" i="7"/>
  <c r="I6" i="7"/>
  <c r="I6" i="6"/>
  <c r="H55" i="7"/>
  <c r="C83" i="4"/>
  <c r="E83" i="4"/>
  <c r="D84" i="4"/>
  <c r="B84" i="4"/>
  <c r="C84" i="4"/>
  <c r="E84" i="4"/>
  <c r="H40" i="7"/>
  <c r="H42" i="7"/>
  <c r="H43" i="7"/>
  <c r="H51" i="7"/>
  <c r="O6" i="6"/>
  <c r="M6" i="6"/>
  <c r="N6" i="6"/>
  <c r="J10" i="6"/>
  <c r="L6" i="6"/>
  <c r="J6" i="6"/>
  <c r="K6" i="6"/>
  <c r="H36" i="7"/>
  <c r="K2" i="4"/>
  <c r="I8" i="7"/>
  <c r="I7" i="6"/>
  <c r="I9" i="6"/>
  <c r="H47" i="7"/>
  <c r="H38" i="7"/>
  <c r="B85" i="4"/>
  <c r="D85" i="4"/>
  <c r="O5" i="7"/>
  <c r="H46" i="7"/>
  <c r="H49" i="7"/>
  <c r="H52" i="7"/>
  <c r="H37" i="7"/>
  <c r="H39" i="7"/>
  <c r="K5" i="7"/>
  <c r="H48" i="7"/>
  <c r="H56" i="7"/>
  <c r="H57" i="7"/>
  <c r="J5" i="7"/>
  <c r="L5" i="7"/>
  <c r="J12" i="6"/>
  <c r="J11" i="6"/>
  <c r="M5" i="7"/>
  <c r="L7" i="4"/>
  <c r="M2" i="4"/>
  <c r="N5" i="7"/>
  <c r="J13" i="6"/>
  <c r="J14" i="6"/>
  <c r="O17" i="7"/>
  <c r="H60" i="7"/>
  <c r="B29" i="5"/>
  <c r="H61" i="7"/>
  <c r="H62" i="7"/>
  <c r="H58" i="7"/>
  <c r="O23" i="6"/>
  <c r="M23" i="6"/>
  <c r="J23" i="6"/>
  <c r="K23" i="6"/>
  <c r="L23" i="6"/>
  <c r="N23" i="6"/>
  <c r="K8" i="4"/>
  <c r="I8" i="4"/>
  <c r="J8" i="4"/>
  <c r="L8" i="4"/>
  <c r="O11" i="7"/>
  <c r="O19" i="7"/>
  <c r="O16" i="7"/>
  <c r="C85" i="4"/>
  <c r="E85" i="4"/>
  <c r="J22" i="6"/>
  <c r="J24" i="6"/>
  <c r="M14" i="6"/>
  <c r="J15" i="6"/>
  <c r="K14" i="6"/>
  <c r="N14" i="6"/>
  <c r="L14" i="6"/>
  <c r="O14" i="6"/>
  <c r="J17" i="6"/>
  <c r="D19" i="5"/>
  <c r="I7" i="8"/>
  <c r="O9" i="7"/>
  <c r="O18" i="7"/>
  <c r="L9" i="7"/>
  <c r="M9" i="7"/>
  <c r="D30" i="5"/>
  <c r="J9" i="7"/>
  <c r="K19" i="6"/>
  <c r="J19" i="6"/>
  <c r="L19" i="6"/>
  <c r="O19" i="6"/>
  <c r="N19" i="6"/>
  <c r="K9" i="7"/>
  <c r="N9" i="7"/>
  <c r="I9" i="7"/>
  <c r="M19" i="6"/>
  <c r="K9" i="4"/>
  <c r="I9" i="4"/>
  <c r="J9" i="4"/>
  <c r="L9" i="4"/>
  <c r="O21" i="7"/>
  <c r="O22" i="7"/>
  <c r="O23" i="7"/>
  <c r="O26" i="7"/>
  <c r="O67" i="7"/>
  <c r="D86" i="4"/>
  <c r="B86" i="4"/>
  <c r="K10" i="4"/>
  <c r="I10" i="4"/>
  <c r="J10" i="4"/>
  <c r="L10" i="4"/>
  <c r="N22" i="6"/>
  <c r="N24" i="6"/>
  <c r="M7" i="8"/>
  <c r="N15" i="6"/>
  <c r="N17" i="6"/>
  <c r="J7" i="8"/>
  <c r="K15" i="6"/>
  <c r="K22" i="6"/>
  <c r="K24" i="6"/>
  <c r="K17" i="6"/>
  <c r="O17" i="6"/>
  <c r="N7" i="8"/>
  <c r="O7" i="8"/>
  <c r="O22" i="6"/>
  <c r="O24" i="6"/>
  <c r="O15" i="6"/>
  <c r="C86" i="4"/>
  <c r="E86" i="4"/>
  <c r="L7" i="8"/>
  <c r="M22" i="6"/>
  <c r="M24" i="6"/>
  <c r="M15" i="6"/>
  <c r="M17" i="6"/>
  <c r="L15" i="6"/>
  <c r="L22" i="6"/>
  <c r="L24" i="6"/>
  <c r="K7" i="8"/>
  <c r="L17" i="6"/>
  <c r="I8" i="8"/>
  <c r="M8" i="8"/>
  <c r="J8" i="8"/>
  <c r="B87" i="4"/>
  <c r="C87" i="4"/>
  <c r="E87" i="4"/>
  <c r="D87" i="4"/>
  <c r="K8" i="8"/>
  <c r="L8" i="8"/>
  <c r="I11" i="4"/>
  <c r="J11" i="4"/>
  <c r="L11" i="4"/>
  <c r="K11" i="4"/>
  <c r="K12" i="4"/>
  <c r="I12" i="4"/>
  <c r="J12" i="4"/>
  <c r="L12" i="4"/>
  <c r="D88" i="4"/>
  <c r="B88" i="4"/>
  <c r="C88" i="4"/>
  <c r="E88" i="4"/>
  <c r="B89" i="4"/>
  <c r="D89" i="4"/>
  <c r="I13" i="4"/>
  <c r="J13" i="4"/>
  <c r="L13" i="4"/>
  <c r="K13" i="4"/>
  <c r="K14" i="4"/>
  <c r="I14" i="4"/>
  <c r="J14" i="4"/>
  <c r="L14" i="4"/>
  <c r="C89" i="4"/>
  <c r="E89" i="4"/>
  <c r="I15" i="4"/>
  <c r="K15" i="4"/>
  <c r="D90" i="4"/>
  <c r="B90" i="4"/>
  <c r="C90" i="4"/>
  <c r="E90" i="4"/>
  <c r="B91" i="4"/>
  <c r="D91" i="4"/>
  <c r="J15" i="4"/>
  <c r="L15" i="4"/>
  <c r="K16" i="4"/>
  <c r="I16" i="4"/>
  <c r="J16" i="4"/>
  <c r="L16" i="4"/>
  <c r="C91" i="4"/>
  <c r="E91" i="4"/>
  <c r="I17" i="4"/>
  <c r="K17" i="4"/>
  <c r="D92" i="4"/>
  <c r="B92" i="4"/>
  <c r="C92" i="4"/>
  <c r="E92" i="4"/>
  <c r="J17" i="4"/>
  <c r="L17" i="4"/>
  <c r="K18" i="4"/>
  <c r="I18" i="4"/>
  <c r="J18" i="4"/>
  <c r="L18" i="4"/>
  <c r="B93" i="4"/>
  <c r="D93" i="4"/>
  <c r="C93" i="4"/>
  <c r="E93" i="4"/>
  <c r="I19" i="4"/>
  <c r="J19" i="4"/>
  <c r="C22" i="5"/>
  <c r="D25" i="5"/>
  <c r="K19" i="4"/>
  <c r="J18" i="6"/>
  <c r="J20" i="6"/>
  <c r="J25" i="6"/>
  <c r="J26" i="6"/>
  <c r="I9" i="8"/>
  <c r="C21" i="5"/>
  <c r="C23" i="5"/>
  <c r="L19" i="4"/>
  <c r="D94" i="4"/>
  <c r="B94" i="4"/>
  <c r="C94" i="4"/>
  <c r="E94" i="4"/>
  <c r="K20" i="4"/>
  <c r="I20" i="4"/>
  <c r="J20" i="4"/>
  <c r="L20" i="4"/>
  <c r="J7" i="6"/>
  <c r="D23" i="5"/>
  <c r="C24" i="5"/>
  <c r="D24" i="5"/>
  <c r="F23" i="5"/>
  <c r="J6" i="7"/>
  <c r="J8" i="7"/>
  <c r="J8" i="6"/>
  <c r="J7" i="7"/>
  <c r="I21" i="4"/>
  <c r="J21" i="4"/>
  <c r="L21" i="4"/>
  <c r="K21" i="4"/>
  <c r="B95" i="4"/>
  <c r="D95" i="4"/>
  <c r="K22" i="4"/>
  <c r="I22" i="4"/>
  <c r="J22" i="4"/>
  <c r="L22" i="4"/>
  <c r="C95" i="4"/>
  <c r="E95" i="4"/>
  <c r="E24" i="5"/>
  <c r="F24" i="5"/>
  <c r="D26" i="5"/>
  <c r="D31" i="5"/>
  <c r="D32" i="5"/>
  <c r="E32" i="5"/>
  <c r="I23" i="4"/>
  <c r="K23" i="4"/>
  <c r="E33" i="5"/>
  <c r="F33" i="5"/>
  <c r="D96" i="4"/>
  <c r="B96" i="4"/>
  <c r="C96" i="4"/>
  <c r="E96" i="4"/>
  <c r="B97" i="4"/>
  <c r="D97" i="4"/>
  <c r="J23" i="4"/>
  <c r="L23" i="4"/>
  <c r="K24" i="4"/>
  <c r="I24" i="4"/>
  <c r="J24" i="4"/>
  <c r="L24" i="4"/>
  <c r="C97" i="4"/>
  <c r="E97" i="4"/>
  <c r="I25" i="4"/>
  <c r="K25" i="4"/>
  <c r="D98" i="4"/>
  <c r="B98" i="4"/>
  <c r="C98" i="4"/>
  <c r="E98" i="4"/>
  <c r="B99" i="4"/>
  <c r="D99" i="4"/>
  <c r="J25" i="4"/>
  <c r="L25" i="4"/>
  <c r="K26" i="4"/>
  <c r="I26" i="4"/>
  <c r="J26" i="4"/>
  <c r="L26" i="4"/>
  <c r="C99" i="4"/>
  <c r="E99" i="4"/>
  <c r="K27" i="4"/>
  <c r="I27" i="4"/>
  <c r="J27" i="4"/>
  <c r="L27" i="4"/>
  <c r="D100" i="4"/>
  <c r="B100" i="4"/>
  <c r="C100" i="4"/>
  <c r="E100" i="4"/>
  <c r="B101" i="4"/>
  <c r="D101" i="4"/>
  <c r="K28" i="4"/>
  <c r="I28" i="4"/>
  <c r="J28" i="4"/>
  <c r="L28" i="4"/>
  <c r="I29" i="4"/>
  <c r="K29" i="4"/>
  <c r="C101" i="4"/>
  <c r="E101" i="4"/>
  <c r="D102" i="4"/>
  <c r="B102" i="4"/>
  <c r="C102" i="4"/>
  <c r="E102" i="4"/>
  <c r="J29" i="4"/>
  <c r="L29" i="4"/>
  <c r="D103" i="4"/>
  <c r="B103" i="4"/>
  <c r="C103" i="4"/>
  <c r="E103" i="4"/>
  <c r="K30" i="4"/>
  <c r="I30" i="4"/>
  <c r="J30" i="4"/>
  <c r="L30" i="4"/>
  <c r="I31" i="4"/>
  <c r="K31" i="4"/>
  <c r="K18" i="6"/>
  <c r="K20" i="6"/>
  <c r="K25" i="6"/>
  <c r="K26" i="6"/>
  <c r="J9" i="8"/>
  <c r="D104" i="4"/>
  <c r="B104" i="4"/>
  <c r="C104" i="4"/>
  <c r="E104" i="4"/>
  <c r="J31" i="4"/>
  <c r="L31" i="4"/>
  <c r="K32" i="4"/>
  <c r="I32" i="4"/>
  <c r="J32" i="4"/>
  <c r="L32" i="4"/>
  <c r="K7" i="6"/>
  <c r="B105" i="4"/>
  <c r="D105" i="4"/>
  <c r="C105" i="4"/>
  <c r="E105" i="4"/>
  <c r="K6" i="7"/>
  <c r="K8" i="7"/>
  <c r="K8" i="6"/>
  <c r="K7" i="7"/>
  <c r="I33" i="4"/>
  <c r="K33" i="4"/>
  <c r="J33" i="4"/>
  <c r="L33" i="4"/>
  <c r="D106" i="4"/>
  <c r="B106" i="4"/>
  <c r="C106" i="4"/>
  <c r="E106" i="4"/>
  <c r="B107" i="4"/>
  <c r="D107" i="4"/>
  <c r="K34" i="4"/>
  <c r="I34" i="4"/>
  <c r="J34" i="4"/>
  <c r="L34" i="4"/>
  <c r="C107" i="4"/>
  <c r="E107" i="4"/>
  <c r="D108" i="4"/>
  <c r="B108" i="4"/>
  <c r="C108" i="4"/>
  <c r="E108" i="4"/>
  <c r="I35" i="4"/>
  <c r="J35" i="4"/>
  <c r="L35" i="4"/>
  <c r="K35" i="4"/>
  <c r="K36" i="4"/>
  <c r="I36" i="4"/>
  <c r="J36" i="4"/>
  <c r="L36" i="4"/>
  <c r="D109" i="4"/>
  <c r="B109" i="4"/>
  <c r="C109" i="4"/>
  <c r="E109" i="4"/>
  <c r="B110" i="4"/>
  <c r="D110" i="4"/>
  <c r="I37" i="4"/>
  <c r="J37" i="4"/>
  <c r="L37" i="4"/>
  <c r="K37" i="4"/>
  <c r="K38" i="4"/>
  <c r="I38" i="4"/>
  <c r="J38" i="4"/>
  <c r="L38" i="4"/>
  <c r="C110" i="4"/>
  <c r="E110" i="4"/>
  <c r="D111" i="4"/>
  <c r="B111" i="4"/>
  <c r="C111" i="4"/>
  <c r="E111" i="4"/>
  <c r="I39" i="4"/>
  <c r="J39" i="4"/>
  <c r="L39" i="4"/>
  <c r="K39" i="4"/>
  <c r="K40" i="4"/>
  <c r="I40" i="4"/>
  <c r="J40" i="4"/>
  <c r="L40" i="4"/>
  <c r="B112" i="4"/>
  <c r="C112" i="4"/>
  <c r="E112" i="4"/>
  <c r="D112" i="4"/>
  <c r="D113" i="4"/>
  <c r="B113" i="4"/>
  <c r="C113" i="4"/>
  <c r="E113" i="4"/>
  <c r="K41" i="4"/>
  <c r="I41" i="4"/>
  <c r="J41" i="4"/>
  <c r="L41" i="4"/>
  <c r="B114" i="4"/>
  <c r="C114" i="4"/>
  <c r="D114" i="4"/>
  <c r="E114" i="4"/>
  <c r="K42" i="4"/>
  <c r="I42" i="4"/>
  <c r="J42" i="4"/>
  <c r="L42" i="4"/>
  <c r="I43" i="4"/>
  <c r="K43" i="4"/>
  <c r="L18" i="6"/>
  <c r="L20" i="6"/>
  <c r="L25" i="6"/>
  <c r="L26" i="6"/>
  <c r="K9" i="8"/>
  <c r="B115" i="4"/>
  <c r="D115" i="4"/>
  <c r="C115" i="4"/>
  <c r="E115" i="4"/>
  <c r="J43" i="4"/>
  <c r="L43" i="4"/>
  <c r="K44" i="4"/>
  <c r="I44" i="4"/>
  <c r="J44" i="4"/>
  <c r="L44" i="4"/>
  <c r="L7" i="6"/>
  <c r="D116" i="4"/>
  <c r="B116" i="4"/>
  <c r="C116" i="4"/>
  <c r="E116" i="4"/>
  <c r="B117" i="4"/>
  <c r="D117" i="4"/>
  <c r="L6" i="7"/>
  <c r="L8" i="7"/>
  <c r="L8" i="6"/>
  <c r="L7" i="7"/>
  <c r="I45" i="4"/>
  <c r="K45" i="4"/>
  <c r="J45" i="4"/>
  <c r="L45" i="4"/>
  <c r="C117" i="4"/>
  <c r="E117" i="4"/>
  <c r="B118" i="4"/>
  <c r="C118" i="4"/>
  <c r="E118" i="4"/>
  <c r="D118" i="4"/>
  <c r="K46" i="4"/>
  <c r="I46" i="4"/>
  <c r="J46" i="4"/>
  <c r="L46" i="4"/>
  <c r="I47" i="4"/>
  <c r="K47" i="4"/>
  <c r="B119" i="4"/>
  <c r="C119" i="4"/>
  <c r="E119" i="4"/>
  <c r="D119" i="4"/>
  <c r="D120" i="4"/>
  <c r="B120" i="4"/>
  <c r="C120" i="4"/>
  <c r="E120" i="4"/>
  <c r="J47" i="4"/>
  <c r="L47" i="4"/>
  <c r="B121" i="4"/>
  <c r="C121" i="4"/>
  <c r="E121" i="4"/>
  <c r="D121" i="4"/>
  <c r="K48" i="4"/>
  <c r="I48" i="4"/>
  <c r="J48" i="4"/>
  <c r="L48" i="4"/>
  <c r="K49" i="4"/>
  <c r="I49" i="4"/>
  <c r="J49" i="4"/>
  <c r="L49" i="4"/>
  <c r="B122" i="4"/>
  <c r="D122" i="4"/>
  <c r="K50" i="4"/>
  <c r="I50" i="4"/>
  <c r="J50" i="4"/>
  <c r="L50" i="4"/>
  <c r="C122" i="4"/>
  <c r="E122" i="4"/>
  <c r="D123" i="4"/>
  <c r="B123" i="4"/>
  <c r="C123" i="4"/>
  <c r="E123" i="4"/>
  <c r="I51" i="4"/>
  <c r="K51" i="4"/>
  <c r="D124" i="4"/>
  <c r="B124" i="4"/>
  <c r="C124" i="4"/>
  <c r="E124" i="4"/>
  <c r="J51" i="4"/>
  <c r="L51" i="4"/>
  <c r="B125" i="4"/>
  <c r="D125" i="4"/>
  <c r="K52" i="4"/>
  <c r="I52" i="4"/>
  <c r="J52" i="4"/>
  <c r="L52" i="4"/>
  <c r="I53" i="4"/>
  <c r="K53" i="4"/>
  <c r="C125" i="4"/>
  <c r="E125" i="4"/>
  <c r="B126" i="4"/>
  <c r="D126" i="4"/>
  <c r="J53" i="4"/>
  <c r="L53" i="4"/>
  <c r="K54" i="4"/>
  <c r="I54" i="4"/>
  <c r="J54" i="4"/>
  <c r="L54" i="4"/>
  <c r="C126" i="4"/>
  <c r="E126" i="4"/>
  <c r="I55" i="4"/>
  <c r="K55" i="4"/>
  <c r="M18" i="6"/>
  <c r="M20" i="6"/>
  <c r="M25" i="6"/>
  <c r="M26" i="6"/>
  <c r="L9" i="8"/>
  <c r="D127" i="4"/>
  <c r="B127" i="4"/>
  <c r="C127" i="4"/>
  <c r="E127" i="4"/>
  <c r="B128" i="4"/>
  <c r="D128" i="4"/>
  <c r="J55" i="4"/>
  <c r="L55" i="4"/>
  <c r="K56" i="4"/>
  <c r="I56" i="4"/>
  <c r="J56" i="4"/>
  <c r="L56" i="4"/>
  <c r="M7" i="6"/>
  <c r="C128" i="4"/>
  <c r="E128" i="4"/>
  <c r="I57" i="4"/>
  <c r="J57" i="4"/>
  <c r="L57" i="4"/>
  <c r="K57" i="4"/>
  <c r="B129" i="4"/>
  <c r="D129" i="4"/>
  <c r="M6" i="7"/>
  <c r="M8" i="7"/>
  <c r="M8" i="6"/>
  <c r="M7" i="7"/>
  <c r="K58" i="4"/>
  <c r="I58" i="4"/>
  <c r="J58" i="4"/>
  <c r="L58" i="4"/>
  <c r="C129" i="4"/>
  <c r="E129" i="4"/>
  <c r="K59" i="4"/>
  <c r="I59" i="4"/>
  <c r="J59" i="4"/>
  <c r="L59" i="4"/>
  <c r="B130" i="4"/>
  <c r="D130" i="4"/>
  <c r="K60" i="4"/>
  <c r="I60" i="4"/>
  <c r="J60" i="4"/>
  <c r="L60" i="4"/>
  <c r="C130" i="4"/>
  <c r="E130" i="4"/>
  <c r="I61" i="4"/>
  <c r="J61" i="4"/>
  <c r="L61" i="4"/>
  <c r="K61" i="4"/>
  <c r="B131" i="4"/>
  <c r="D131" i="4"/>
  <c r="K62" i="4"/>
  <c r="I62" i="4"/>
  <c r="C131" i="4"/>
  <c r="E131" i="4"/>
  <c r="J62" i="4"/>
  <c r="L62" i="4"/>
  <c r="D132" i="4"/>
  <c r="B132" i="4"/>
  <c r="C132" i="4"/>
  <c r="E132" i="4"/>
  <c r="B133" i="4"/>
  <c r="D133" i="4"/>
  <c r="K63" i="4"/>
  <c r="I63" i="4"/>
  <c r="J63" i="4"/>
  <c r="L63" i="4"/>
  <c r="K64" i="4"/>
  <c r="I64" i="4"/>
  <c r="J64" i="4"/>
  <c r="L64" i="4"/>
  <c r="C133" i="4"/>
  <c r="E133" i="4"/>
  <c r="B134" i="4"/>
  <c r="D134" i="4"/>
  <c r="I65" i="4"/>
  <c r="K65" i="4"/>
  <c r="J65" i="4"/>
  <c r="L65" i="4"/>
  <c r="C134" i="4"/>
  <c r="E134" i="4"/>
  <c r="B135" i="4"/>
  <c r="C135" i="4"/>
  <c r="D135" i="4"/>
  <c r="E135" i="4"/>
  <c r="K66" i="4"/>
  <c r="I66" i="4"/>
  <c r="J66" i="4"/>
  <c r="L66" i="4"/>
  <c r="I67" i="4"/>
  <c r="J67" i="4"/>
  <c r="K67" i="4"/>
  <c r="N18" i="6"/>
  <c r="N20" i="6"/>
  <c r="N25" i="6"/>
  <c r="N26" i="6"/>
  <c r="M9" i="8"/>
  <c r="L67" i="4"/>
  <c r="D136" i="4"/>
  <c r="B136" i="4"/>
  <c r="C136" i="4"/>
  <c r="E136" i="4"/>
  <c r="B137" i="4"/>
  <c r="D137" i="4"/>
  <c r="K68" i="4"/>
  <c r="I68" i="4"/>
  <c r="J68" i="4"/>
  <c r="L68" i="4"/>
  <c r="N7" i="6"/>
  <c r="I69" i="4"/>
  <c r="K69" i="4"/>
  <c r="N6" i="7"/>
  <c r="N8" i="7"/>
  <c r="N8" i="6"/>
  <c r="N7" i="7"/>
  <c r="C137" i="4"/>
  <c r="E137" i="4"/>
  <c r="B138" i="4"/>
  <c r="D138" i="4"/>
  <c r="J69" i="4"/>
  <c r="L69" i="4"/>
  <c r="C138" i="4"/>
  <c r="E138" i="4"/>
  <c r="K70" i="4"/>
  <c r="I70" i="4"/>
  <c r="J70" i="4"/>
  <c r="L70" i="4"/>
  <c r="K71" i="4"/>
  <c r="I71" i="4"/>
  <c r="J71" i="4"/>
  <c r="L71" i="4"/>
  <c r="D139" i="4"/>
  <c r="B139" i="4"/>
  <c r="C139" i="4"/>
  <c r="E139" i="4"/>
  <c r="D140" i="4"/>
  <c r="B140" i="4"/>
  <c r="C140" i="4"/>
  <c r="E140" i="4"/>
  <c r="K72" i="4"/>
  <c r="I72" i="4"/>
  <c r="J72" i="4"/>
  <c r="L72" i="4"/>
  <c r="I73" i="4"/>
  <c r="K73" i="4"/>
  <c r="B141" i="4"/>
  <c r="D141" i="4"/>
  <c r="C141" i="4"/>
  <c r="E141" i="4"/>
  <c r="J73" i="4"/>
  <c r="L73" i="4"/>
  <c r="K74" i="4"/>
  <c r="I74" i="4"/>
  <c r="J74" i="4"/>
  <c r="L74" i="4"/>
  <c r="B142" i="4"/>
  <c r="D142" i="4"/>
  <c r="C142" i="4"/>
  <c r="E142" i="4"/>
  <c r="K75" i="4"/>
  <c r="I75" i="4"/>
  <c r="J75" i="4"/>
  <c r="L75" i="4"/>
  <c r="K76" i="4"/>
  <c r="I76" i="4"/>
  <c r="J76" i="4"/>
  <c r="L76" i="4"/>
  <c r="B143" i="4"/>
  <c r="C143" i="4"/>
  <c r="E143" i="4"/>
  <c r="D143" i="4"/>
  <c r="B144" i="4"/>
  <c r="D144" i="4"/>
  <c r="I77" i="4"/>
  <c r="J77" i="4"/>
  <c r="L77" i="4"/>
  <c r="K77" i="4"/>
  <c r="K78" i="4"/>
  <c r="I78" i="4"/>
  <c r="J78" i="4"/>
  <c r="L78" i="4"/>
  <c r="C144" i="4"/>
  <c r="E144" i="4"/>
  <c r="I79" i="4"/>
  <c r="K79" i="4"/>
  <c r="O18" i="6"/>
  <c r="O20" i="6"/>
  <c r="O25" i="6"/>
  <c r="O26" i="6"/>
  <c r="B145" i="4"/>
  <c r="D145" i="4"/>
  <c r="C145" i="4"/>
  <c r="E145" i="4"/>
  <c r="J79" i="4"/>
  <c r="L79" i="4"/>
  <c r="K80" i="4"/>
  <c r="I80" i="4"/>
  <c r="J80" i="4"/>
  <c r="L80" i="4"/>
  <c r="O7" i="6"/>
  <c r="B146" i="4"/>
  <c r="D146" i="4"/>
  <c r="K81" i="4"/>
  <c r="I81" i="4"/>
  <c r="J81" i="4"/>
  <c r="L81" i="4"/>
  <c r="C146" i="4"/>
  <c r="E146" i="4"/>
  <c r="O6" i="7"/>
  <c r="O8" i="7"/>
  <c r="O8" i="6"/>
  <c r="O7" i="7"/>
  <c r="O12" i="7"/>
  <c r="K82" i="4"/>
  <c r="I82" i="4"/>
  <c r="J82" i="4"/>
  <c r="L82" i="4"/>
  <c r="D147" i="4"/>
  <c r="B147" i="4"/>
  <c r="C147" i="4"/>
  <c r="E147" i="4"/>
  <c r="O66" i="7"/>
  <c r="O68" i="7"/>
  <c r="N9" i="8"/>
  <c r="N8" i="8"/>
  <c r="O8" i="8"/>
  <c r="D148" i="4"/>
  <c r="B148" i="4"/>
  <c r="C148" i="4"/>
  <c r="E148" i="4"/>
  <c r="O9" i="8"/>
  <c r="P9" i="8"/>
  <c r="I83" i="4"/>
  <c r="K83" i="4"/>
  <c r="B149" i="4"/>
  <c r="C149" i="4"/>
  <c r="E149" i="4"/>
  <c r="D149" i="4"/>
  <c r="J83" i="4"/>
  <c r="L83" i="4"/>
  <c r="B150" i="4"/>
  <c r="D150" i="4"/>
  <c r="K84" i="4"/>
  <c r="I84" i="4"/>
  <c r="J84" i="4"/>
  <c r="L84" i="4"/>
  <c r="I85" i="4"/>
  <c r="K85" i="4"/>
  <c r="C150" i="4"/>
  <c r="E150" i="4"/>
  <c r="D151" i="4"/>
  <c r="B151" i="4"/>
  <c r="C151" i="4"/>
  <c r="E151" i="4"/>
  <c r="J85" i="4"/>
  <c r="L85" i="4"/>
  <c r="B152" i="4"/>
  <c r="D152" i="4"/>
  <c r="K86" i="4"/>
  <c r="I86" i="4"/>
  <c r="J86" i="4"/>
  <c r="L86" i="4"/>
  <c r="K87" i="4"/>
  <c r="I87" i="4"/>
  <c r="J87" i="4"/>
  <c r="L87" i="4"/>
  <c r="C152" i="4"/>
  <c r="E152" i="4"/>
  <c r="K88" i="4"/>
  <c r="I88" i="4"/>
  <c r="J88" i="4"/>
  <c r="L88" i="4"/>
  <c r="B153" i="4"/>
  <c r="C153" i="4"/>
  <c r="E153" i="4"/>
  <c r="D153" i="4"/>
  <c r="D154" i="4"/>
  <c r="B154" i="4"/>
  <c r="C154" i="4"/>
  <c r="E154" i="4"/>
  <c r="I89" i="4"/>
  <c r="K89" i="4"/>
  <c r="D155" i="4"/>
  <c r="B155" i="4"/>
  <c r="C155" i="4"/>
  <c r="E155" i="4"/>
  <c r="J89" i="4"/>
  <c r="L89" i="4"/>
  <c r="B156" i="4"/>
  <c r="D156" i="4"/>
  <c r="K90" i="4"/>
  <c r="I90" i="4"/>
  <c r="J90" i="4"/>
  <c r="L90" i="4"/>
  <c r="C156" i="4"/>
  <c r="E156" i="4"/>
  <c r="B157" i="4"/>
  <c r="D157" i="4"/>
  <c r="K91" i="4"/>
  <c r="I91" i="4"/>
  <c r="J91" i="4"/>
  <c r="L91" i="4"/>
  <c r="K92" i="4"/>
  <c r="I92" i="4"/>
  <c r="J92" i="4"/>
  <c r="L92" i="4"/>
  <c r="C157" i="4"/>
  <c r="E157" i="4"/>
  <c r="I93" i="4"/>
  <c r="K93" i="4"/>
  <c r="B158" i="4"/>
  <c r="C158" i="4"/>
  <c r="E158" i="4"/>
  <c r="D158" i="4"/>
  <c r="D159" i="4"/>
  <c r="B159" i="4"/>
  <c r="C159" i="4"/>
  <c r="E159" i="4"/>
  <c r="J93" i="4"/>
  <c r="L93" i="4"/>
  <c r="D160" i="4"/>
  <c r="B160" i="4"/>
  <c r="C160" i="4"/>
  <c r="E160" i="4"/>
  <c r="K94" i="4"/>
  <c r="I94" i="4"/>
  <c r="J94" i="4"/>
  <c r="L94" i="4"/>
  <c r="I95" i="4"/>
  <c r="K95" i="4"/>
  <c r="D161" i="4"/>
  <c r="B161" i="4"/>
  <c r="C161" i="4"/>
  <c r="E161" i="4"/>
  <c r="J95" i="4"/>
  <c r="L95" i="4"/>
  <c r="K96" i="4"/>
  <c r="I96" i="4"/>
  <c r="J96" i="4"/>
  <c r="L96" i="4"/>
  <c r="B162" i="4"/>
  <c r="C162" i="4"/>
  <c r="E162" i="4"/>
  <c r="D162" i="4"/>
  <c r="D163" i="4"/>
  <c r="B163" i="4"/>
  <c r="C163" i="4"/>
  <c r="E163" i="4"/>
  <c r="K97" i="4"/>
  <c r="I97" i="4"/>
  <c r="J97" i="4"/>
  <c r="L97" i="4"/>
  <c r="K98" i="4"/>
  <c r="I98" i="4"/>
  <c r="J98" i="4"/>
  <c r="L98" i="4"/>
  <c r="D164" i="4"/>
  <c r="B164" i="4"/>
  <c r="C164" i="4"/>
  <c r="E164" i="4"/>
  <c r="B165" i="4"/>
  <c r="C165" i="4"/>
  <c r="E165" i="4"/>
  <c r="D165" i="4"/>
  <c r="I99" i="4"/>
  <c r="J99" i="4"/>
  <c r="K99" i="4"/>
  <c r="L99" i="4"/>
  <c r="D166" i="4"/>
  <c r="B166" i="4"/>
  <c r="C166" i="4"/>
  <c r="E166" i="4"/>
  <c r="K100" i="4"/>
  <c r="I100" i="4"/>
  <c r="J100" i="4"/>
  <c r="L100" i="4"/>
  <c r="I101" i="4"/>
  <c r="K101" i="4"/>
  <c r="B167" i="4"/>
  <c r="C167" i="4"/>
  <c r="E167" i="4"/>
  <c r="D167" i="4"/>
  <c r="D168" i="4"/>
  <c r="B168" i="4"/>
  <c r="C168" i="4"/>
  <c r="E168" i="4"/>
  <c r="J101" i="4"/>
  <c r="L101" i="4"/>
  <c r="B169" i="4"/>
  <c r="C169" i="4"/>
  <c r="E169" i="4"/>
  <c r="D169" i="4"/>
  <c r="K102" i="4"/>
  <c r="I102" i="4"/>
  <c r="D170" i="4"/>
  <c r="B170" i="4"/>
  <c r="C170" i="4"/>
  <c r="E170" i="4"/>
  <c r="J102" i="4"/>
  <c r="L102" i="4"/>
  <c r="B171" i="4"/>
  <c r="D171" i="4"/>
  <c r="K103" i="4"/>
  <c r="I103" i="4"/>
  <c r="J103" i="4"/>
  <c r="L103" i="4"/>
  <c r="K104" i="4"/>
  <c r="I104" i="4"/>
  <c r="J104" i="4"/>
  <c r="L104" i="4"/>
  <c r="C171" i="4"/>
  <c r="E171" i="4"/>
  <c r="I105" i="4"/>
  <c r="J105" i="4"/>
  <c r="L105" i="4"/>
  <c r="K105" i="4"/>
  <c r="D172" i="4"/>
  <c r="B172" i="4"/>
  <c r="C172" i="4"/>
  <c r="E172" i="4"/>
  <c r="B173" i="4"/>
  <c r="C173" i="4"/>
  <c r="E173" i="4"/>
  <c r="D173" i="4"/>
  <c r="K106" i="4"/>
  <c r="I106" i="4"/>
  <c r="J106" i="4"/>
  <c r="L106" i="4"/>
  <c r="I107" i="4"/>
  <c r="K107" i="4"/>
  <c r="D174" i="4"/>
  <c r="B174" i="4"/>
  <c r="C174" i="4"/>
  <c r="E174" i="4"/>
  <c r="B175" i="4"/>
  <c r="C175" i="4"/>
  <c r="D175" i="4"/>
  <c r="E175" i="4"/>
  <c r="J107" i="4"/>
  <c r="L107" i="4"/>
  <c r="I108" i="4"/>
  <c r="J108" i="4"/>
  <c r="L108" i="4"/>
  <c r="K108" i="4"/>
  <c r="D176" i="4"/>
  <c r="B176" i="4"/>
  <c r="C176" i="4"/>
  <c r="E176" i="4"/>
  <c r="D177" i="4"/>
  <c r="B177" i="4"/>
  <c r="C177" i="4"/>
  <c r="E177" i="4"/>
  <c r="K109" i="4"/>
  <c r="I109" i="4"/>
  <c r="J109" i="4"/>
  <c r="L109" i="4"/>
  <c r="K110" i="4"/>
  <c r="I110" i="4"/>
  <c r="J110" i="4"/>
  <c r="L110" i="4"/>
  <c r="D178" i="4"/>
  <c r="B178" i="4"/>
  <c r="C178" i="4"/>
  <c r="E178" i="4"/>
  <c r="B179" i="4"/>
  <c r="C179" i="4"/>
  <c r="E179" i="4"/>
  <c r="D179" i="4"/>
  <c r="I111" i="4"/>
  <c r="K111" i="4"/>
  <c r="D180" i="4"/>
  <c r="B180" i="4"/>
  <c r="C180" i="4"/>
  <c r="E180" i="4"/>
  <c r="J111" i="4"/>
  <c r="L111" i="4"/>
  <c r="D181" i="4"/>
  <c r="B181" i="4"/>
  <c r="C181" i="4"/>
  <c r="E181" i="4"/>
  <c r="I112" i="4"/>
  <c r="J112" i="4"/>
  <c r="L112" i="4"/>
  <c r="K112" i="4"/>
  <c r="K113" i="4"/>
  <c r="I113" i="4"/>
  <c r="J113" i="4"/>
  <c r="L113" i="4"/>
  <c r="D182" i="4"/>
  <c r="B182" i="4"/>
  <c r="C182" i="4"/>
  <c r="E182" i="4"/>
  <c r="B183" i="4"/>
  <c r="D183" i="4"/>
  <c r="K114" i="4"/>
  <c r="I114" i="4"/>
  <c r="J114" i="4"/>
  <c r="L114" i="4"/>
  <c r="I115" i="4"/>
  <c r="K115" i="4"/>
  <c r="C183" i="4"/>
  <c r="E183" i="4"/>
  <c r="D184" i="4"/>
  <c r="B184" i="4"/>
  <c r="C184" i="4"/>
  <c r="E184" i="4"/>
  <c r="J115" i="4"/>
  <c r="L115" i="4"/>
  <c r="B185" i="4"/>
  <c r="D185" i="4"/>
  <c r="I116" i="4"/>
  <c r="J116" i="4"/>
  <c r="L116" i="4"/>
  <c r="K116" i="4"/>
  <c r="I117" i="4"/>
  <c r="K117" i="4"/>
  <c r="C185" i="4"/>
  <c r="E185" i="4"/>
  <c r="D186" i="4"/>
  <c r="B186" i="4"/>
  <c r="C186" i="4"/>
  <c r="E186" i="4"/>
  <c r="J117" i="4"/>
  <c r="L117" i="4"/>
  <c r="D187" i="4"/>
  <c r="B187" i="4"/>
  <c r="C187" i="4"/>
  <c r="E187" i="4"/>
  <c r="K118" i="4"/>
  <c r="I118" i="4"/>
  <c r="J118" i="4"/>
  <c r="L118" i="4"/>
  <c r="K119" i="4"/>
  <c r="I119" i="4"/>
  <c r="J119" i="4"/>
  <c r="L119" i="4"/>
  <c r="D188" i="4"/>
  <c r="B188" i="4"/>
  <c r="C188" i="4"/>
  <c r="E188" i="4"/>
  <c r="B189" i="4"/>
  <c r="D189" i="4"/>
  <c r="I120" i="4"/>
  <c r="K120" i="4"/>
  <c r="J120" i="4"/>
  <c r="L120" i="4"/>
  <c r="C189" i="4"/>
  <c r="E189" i="4"/>
  <c r="D190" i="4"/>
  <c r="B190" i="4"/>
  <c r="C190" i="4"/>
  <c r="E190" i="4"/>
  <c r="I121" i="4"/>
  <c r="K121" i="4"/>
  <c r="B191" i="4"/>
  <c r="C191" i="4"/>
  <c r="E191" i="4"/>
  <c r="D191" i="4"/>
  <c r="J121" i="4"/>
  <c r="L121" i="4"/>
  <c r="D192" i="4"/>
  <c r="B192" i="4"/>
  <c r="C192" i="4"/>
  <c r="E192" i="4"/>
  <c r="K122" i="4"/>
  <c r="I122" i="4"/>
  <c r="J122" i="4"/>
  <c r="L122" i="4"/>
  <c r="K123" i="4"/>
  <c r="I123" i="4"/>
  <c r="J123" i="4"/>
  <c r="L123" i="4"/>
  <c r="D193" i="4"/>
  <c r="B193" i="4"/>
  <c r="C193" i="4"/>
  <c r="E193" i="4"/>
  <c r="D194" i="4"/>
  <c r="B194" i="4"/>
  <c r="C194" i="4"/>
  <c r="E194" i="4"/>
  <c r="I124" i="4"/>
  <c r="J124" i="4"/>
  <c r="L124" i="4"/>
  <c r="K124" i="4"/>
  <c r="I125" i="4"/>
  <c r="K125" i="4"/>
  <c r="D195" i="4"/>
  <c r="B195" i="4"/>
  <c r="C195" i="4"/>
  <c r="E195" i="4"/>
  <c r="D196" i="4"/>
  <c r="B196" i="4"/>
  <c r="C196" i="4"/>
  <c r="E196" i="4"/>
  <c r="J125" i="4"/>
  <c r="L125" i="4"/>
  <c r="B197" i="4"/>
  <c r="D197" i="4"/>
  <c r="I126" i="4"/>
  <c r="K126" i="4"/>
  <c r="J126" i="4"/>
  <c r="L126" i="4"/>
  <c r="C197" i="4"/>
  <c r="E197" i="4"/>
  <c r="D198" i="4"/>
  <c r="B198" i="4"/>
  <c r="C198" i="4"/>
  <c r="E198" i="4"/>
  <c r="I127" i="4"/>
  <c r="K127" i="4"/>
  <c r="B199" i="4"/>
  <c r="C199" i="4"/>
  <c r="D199" i="4"/>
  <c r="E199" i="4"/>
  <c r="J127" i="4"/>
  <c r="L127" i="4"/>
  <c r="D200" i="4"/>
  <c r="E200" i="4"/>
  <c r="B200" i="4"/>
  <c r="C200" i="4"/>
  <c r="I128" i="4"/>
  <c r="K128" i="4"/>
  <c r="B201" i="4"/>
  <c r="C201" i="4"/>
  <c r="E201" i="4"/>
  <c r="D201" i="4"/>
  <c r="J128" i="4"/>
  <c r="L128" i="4"/>
  <c r="D202" i="4"/>
  <c r="B202" i="4"/>
  <c r="C202" i="4"/>
  <c r="E202" i="4"/>
  <c r="K129" i="4"/>
  <c r="I129" i="4"/>
  <c r="J129" i="4"/>
  <c r="L129" i="4"/>
  <c r="I130" i="4"/>
  <c r="K130" i="4"/>
  <c r="B203" i="4"/>
  <c r="C203" i="4"/>
  <c r="E203" i="4"/>
  <c r="D203" i="4"/>
  <c r="D204" i="4"/>
  <c r="B204" i="4"/>
  <c r="C204" i="4"/>
  <c r="E204" i="4"/>
  <c r="J130" i="4"/>
  <c r="L130" i="4"/>
  <c r="B205" i="4"/>
  <c r="D205" i="4"/>
  <c r="K131" i="4"/>
  <c r="I131" i="4"/>
  <c r="J131" i="4"/>
  <c r="L131" i="4"/>
  <c r="I132" i="4"/>
  <c r="J132" i="4"/>
  <c r="L132" i="4"/>
  <c r="K132" i="4"/>
  <c r="C205" i="4"/>
  <c r="E205" i="4"/>
  <c r="I133" i="4"/>
  <c r="J133" i="4"/>
  <c r="L133" i="4"/>
  <c r="K133" i="4"/>
  <c r="D206" i="4"/>
  <c r="B206" i="4"/>
  <c r="C206" i="4"/>
  <c r="E206" i="4"/>
  <c r="B207" i="4"/>
  <c r="D207" i="4"/>
  <c r="K134" i="4"/>
  <c r="I134" i="4"/>
  <c r="J134" i="4"/>
  <c r="L134" i="4"/>
  <c r="K135" i="4"/>
  <c r="I135" i="4"/>
  <c r="J135" i="4"/>
  <c r="L135" i="4"/>
  <c r="C207" i="4"/>
  <c r="E207" i="4"/>
  <c r="I136" i="4"/>
  <c r="K136" i="4"/>
  <c r="D208" i="4"/>
  <c r="B208" i="4"/>
  <c r="C208" i="4"/>
  <c r="E208" i="4"/>
  <c r="D209" i="4"/>
  <c r="B209" i="4"/>
  <c r="C209" i="4"/>
  <c r="E209" i="4"/>
  <c r="J136" i="4"/>
  <c r="L136" i="4"/>
  <c r="D210" i="4"/>
  <c r="B210" i="4"/>
  <c r="C210" i="4"/>
  <c r="E210" i="4"/>
  <c r="I137" i="4"/>
  <c r="J137" i="4"/>
  <c r="L137" i="4"/>
  <c r="K137" i="4"/>
  <c r="K138" i="4"/>
  <c r="I138" i="4"/>
  <c r="J138" i="4"/>
  <c r="L138" i="4"/>
  <c r="B211" i="4"/>
  <c r="C211" i="4"/>
  <c r="E211" i="4"/>
  <c r="D211" i="4"/>
  <c r="D212" i="4"/>
  <c r="B212" i="4"/>
  <c r="C212" i="4"/>
  <c r="E212" i="4"/>
  <c r="K139" i="4"/>
  <c r="I139" i="4"/>
  <c r="J139" i="4"/>
  <c r="L139" i="4"/>
  <c r="K140" i="4"/>
  <c r="I140" i="4"/>
  <c r="J140" i="4"/>
  <c r="L140" i="4"/>
  <c r="B213" i="4"/>
  <c r="D213" i="4"/>
  <c r="I141" i="4"/>
  <c r="K141" i="4"/>
  <c r="C213" i="4"/>
  <c r="E213" i="4"/>
  <c r="D214" i="4"/>
  <c r="B214" i="4"/>
  <c r="C214" i="4"/>
  <c r="E214" i="4"/>
  <c r="J141" i="4"/>
  <c r="L141" i="4"/>
  <c r="B215" i="4"/>
  <c r="D215" i="4"/>
  <c r="K142" i="4"/>
  <c r="I142" i="4"/>
  <c r="J142" i="4"/>
  <c r="L142" i="4"/>
  <c r="I143" i="4"/>
  <c r="K143" i="4"/>
  <c r="C215" i="4"/>
  <c r="E215" i="4"/>
  <c r="D216" i="4"/>
  <c r="B216" i="4"/>
  <c r="C216" i="4"/>
  <c r="E216" i="4"/>
  <c r="J143" i="4"/>
  <c r="L143" i="4"/>
  <c r="B217" i="4"/>
  <c r="C217" i="4"/>
  <c r="D217" i="4"/>
  <c r="E217" i="4"/>
  <c r="I144" i="4"/>
  <c r="J144" i="4"/>
  <c r="L144" i="4"/>
  <c r="K144" i="4"/>
  <c r="K145" i="4"/>
  <c r="I145" i="4"/>
  <c r="J145" i="4"/>
  <c r="L145" i="4"/>
  <c r="D218" i="4"/>
  <c r="B218" i="4"/>
  <c r="C218" i="4"/>
  <c r="E218" i="4"/>
  <c r="B219" i="4"/>
  <c r="D219" i="4"/>
  <c r="I146" i="4"/>
  <c r="J146" i="4"/>
  <c r="K146" i="4"/>
  <c r="L146" i="4"/>
  <c r="I147" i="4"/>
  <c r="K147" i="4"/>
  <c r="C219" i="4"/>
  <c r="E219" i="4"/>
  <c r="D220" i="4"/>
  <c r="B220" i="4"/>
  <c r="C220" i="4"/>
  <c r="E220" i="4"/>
  <c r="J147" i="4"/>
  <c r="L147" i="4"/>
  <c r="D221" i="4"/>
  <c r="B221" i="4"/>
  <c r="C221" i="4"/>
  <c r="E221" i="4"/>
  <c r="K148" i="4"/>
  <c r="I148" i="4"/>
  <c r="J148" i="4"/>
  <c r="L148" i="4"/>
  <c r="I149" i="4"/>
  <c r="J149" i="4"/>
  <c r="L149" i="4"/>
  <c r="K149" i="4"/>
  <c r="B222" i="4"/>
  <c r="D222" i="4"/>
  <c r="I150" i="4"/>
  <c r="J150" i="4"/>
  <c r="L150" i="4"/>
  <c r="K150" i="4"/>
  <c r="C222" i="4"/>
  <c r="E222" i="4"/>
  <c r="I151" i="4"/>
  <c r="K151" i="4"/>
  <c r="D223" i="4"/>
  <c r="B223" i="4"/>
  <c r="C223" i="4"/>
  <c r="E223" i="4"/>
  <c r="D224" i="4"/>
  <c r="B224" i="4"/>
  <c r="C224" i="4"/>
  <c r="E224" i="4"/>
  <c r="J151" i="4"/>
  <c r="L151" i="4"/>
  <c r="D225" i="4"/>
  <c r="B225" i="4"/>
  <c r="C225" i="4"/>
  <c r="E225" i="4"/>
  <c r="I152" i="4"/>
  <c r="J152" i="4"/>
  <c r="L152" i="4"/>
  <c r="K152" i="4"/>
  <c r="I153" i="4"/>
  <c r="K153" i="4"/>
  <c r="B226" i="4"/>
  <c r="D226" i="4"/>
  <c r="J153" i="4"/>
  <c r="L153" i="4"/>
  <c r="C226" i="4"/>
  <c r="E226" i="4"/>
  <c r="D227" i="4"/>
  <c r="B227" i="4"/>
  <c r="C227" i="4"/>
  <c r="E227" i="4"/>
  <c r="K154" i="4"/>
  <c r="I154" i="4"/>
  <c r="J154" i="4"/>
  <c r="L154" i="4"/>
  <c r="K155" i="4"/>
  <c r="I155" i="4"/>
  <c r="J155" i="4"/>
  <c r="L155" i="4"/>
  <c r="D228" i="4"/>
  <c r="B228" i="4"/>
  <c r="C228" i="4"/>
  <c r="E228" i="4"/>
  <c r="D229" i="4"/>
  <c r="B229" i="4"/>
  <c r="C229" i="4"/>
  <c r="E229" i="4"/>
  <c r="I156" i="4"/>
  <c r="J156" i="4"/>
  <c r="L156" i="4"/>
  <c r="K156" i="4"/>
  <c r="I157" i="4"/>
  <c r="K157" i="4"/>
  <c r="B230" i="4"/>
  <c r="C230" i="4"/>
  <c r="D230" i="4"/>
  <c r="E230" i="4"/>
  <c r="D231" i="4"/>
  <c r="B231" i="4"/>
  <c r="C231" i="4"/>
  <c r="E231" i="4"/>
  <c r="J157" i="4"/>
  <c r="L157" i="4"/>
  <c r="B232" i="4"/>
  <c r="D232" i="4"/>
  <c r="I158" i="4"/>
  <c r="K158" i="4"/>
  <c r="C232" i="4"/>
  <c r="E232" i="4"/>
  <c r="J158" i="4"/>
  <c r="L158" i="4"/>
  <c r="I159" i="4"/>
  <c r="K159" i="4"/>
  <c r="D233" i="4"/>
  <c r="B233" i="4"/>
  <c r="C233" i="4"/>
  <c r="E233" i="4"/>
  <c r="B234" i="4"/>
  <c r="C234" i="4"/>
  <c r="E234" i="4"/>
  <c r="D234" i="4"/>
  <c r="J159" i="4"/>
  <c r="L159" i="4"/>
  <c r="D235" i="4"/>
  <c r="B235" i="4"/>
  <c r="C235" i="4"/>
  <c r="E235" i="4"/>
  <c r="I160" i="4"/>
  <c r="J160" i="4"/>
  <c r="L160" i="4"/>
  <c r="K160" i="4"/>
  <c r="K161" i="4"/>
  <c r="I161" i="4"/>
  <c r="J161" i="4"/>
  <c r="L161" i="4"/>
  <c r="B236" i="4"/>
  <c r="D236" i="4"/>
  <c r="K162" i="4"/>
  <c r="I162" i="4"/>
  <c r="J162" i="4"/>
  <c r="L162" i="4"/>
  <c r="C236" i="4"/>
  <c r="E236" i="4"/>
  <c r="K163" i="4"/>
  <c r="I163" i="4"/>
  <c r="J163" i="4"/>
  <c r="L163" i="4"/>
  <c r="D237" i="4"/>
  <c r="B237" i="4"/>
  <c r="C237" i="4"/>
  <c r="E237" i="4"/>
  <c r="I164" i="4"/>
  <c r="K164" i="4"/>
  <c r="B238" i="4"/>
  <c r="C238" i="4"/>
  <c r="D238" i="4"/>
  <c r="E238" i="4"/>
  <c r="D239" i="4"/>
  <c r="B239" i="4"/>
  <c r="C239" i="4"/>
  <c r="E239" i="4"/>
  <c r="J164" i="4"/>
  <c r="L164" i="4"/>
  <c r="D240" i="4"/>
  <c r="B240" i="4"/>
  <c r="I165" i="4"/>
  <c r="K165" i="4"/>
  <c r="J165" i="4"/>
  <c r="L165" i="4"/>
  <c r="C240" i="4"/>
  <c r="E240" i="4"/>
  <c r="D241" i="4"/>
  <c r="B241" i="4"/>
  <c r="C241" i="4"/>
  <c r="E241" i="4"/>
  <c r="I166" i="4"/>
  <c r="K166" i="4"/>
  <c r="D242" i="4"/>
  <c r="B242" i="4"/>
  <c r="C242" i="4"/>
  <c r="E242" i="4"/>
  <c r="J166" i="4"/>
  <c r="L166" i="4"/>
  <c r="D243" i="4"/>
  <c r="B243" i="4"/>
  <c r="C243" i="4"/>
  <c r="E243" i="4"/>
  <c r="I167" i="4"/>
  <c r="K167" i="4"/>
  <c r="B244" i="4"/>
  <c r="D244" i="4"/>
  <c r="J167" i="4"/>
  <c r="L167" i="4"/>
  <c r="I168" i="4"/>
  <c r="J168" i="4"/>
  <c r="L168" i="4"/>
  <c r="K168" i="4"/>
  <c r="C244" i="4"/>
  <c r="E244" i="4"/>
  <c r="K169" i="4"/>
  <c r="I169" i="4"/>
  <c r="J169" i="4"/>
  <c r="L169" i="4"/>
  <c r="D245" i="4"/>
  <c r="B245" i="4"/>
  <c r="K170" i="4"/>
  <c r="I170" i="4"/>
  <c r="J170" i="4"/>
  <c r="L170" i="4"/>
  <c r="C245" i="4"/>
  <c r="E245" i="4"/>
  <c r="K171" i="4"/>
  <c r="I171" i="4"/>
  <c r="J171" i="4"/>
  <c r="L171" i="4"/>
  <c r="B246" i="4"/>
  <c r="D246" i="4"/>
  <c r="I172" i="4"/>
  <c r="K172" i="4"/>
  <c r="C246" i="4"/>
  <c r="E246" i="4"/>
  <c r="D247" i="4"/>
  <c r="B247" i="4"/>
  <c r="C247" i="4"/>
  <c r="E247" i="4"/>
  <c r="J172" i="4"/>
  <c r="L172" i="4"/>
  <c r="B248" i="4"/>
  <c r="D248" i="4"/>
  <c r="I173" i="4"/>
  <c r="J173" i="4"/>
  <c r="L173" i="4"/>
  <c r="K173" i="4"/>
  <c r="I174" i="4"/>
  <c r="K174" i="4"/>
  <c r="C248" i="4"/>
  <c r="E248" i="4"/>
  <c r="D249" i="4"/>
  <c r="B249" i="4"/>
  <c r="C249" i="4"/>
  <c r="E249" i="4"/>
  <c r="J174" i="4"/>
  <c r="L174" i="4"/>
  <c r="B250" i="4"/>
  <c r="C250" i="4"/>
  <c r="E250" i="4"/>
  <c r="D250" i="4"/>
  <c r="I175" i="4"/>
  <c r="J175" i="4"/>
  <c r="L175" i="4"/>
  <c r="K175" i="4"/>
  <c r="K176" i="4"/>
  <c r="I176" i="4"/>
  <c r="J176" i="4"/>
  <c r="L176" i="4"/>
  <c r="D251" i="4"/>
  <c r="B251" i="4"/>
  <c r="C251" i="4"/>
  <c r="E251" i="4"/>
  <c r="B252" i="4"/>
  <c r="C252" i="4"/>
  <c r="E252" i="4"/>
  <c r="D252" i="4"/>
  <c r="I177" i="4"/>
  <c r="K177" i="4"/>
  <c r="D253" i="4"/>
  <c r="B253" i="4"/>
  <c r="C253" i="4"/>
  <c r="E253" i="4"/>
  <c r="J177" i="4"/>
  <c r="L177" i="4"/>
  <c r="B254" i="4"/>
  <c r="D254" i="4"/>
  <c r="I178" i="4"/>
  <c r="K178" i="4"/>
  <c r="J178" i="4"/>
  <c r="L178" i="4"/>
  <c r="C254" i="4"/>
  <c r="E254" i="4"/>
  <c r="B255" i="4"/>
  <c r="D255" i="4"/>
  <c r="I179" i="4"/>
  <c r="K179" i="4"/>
  <c r="C255" i="4"/>
  <c r="E255" i="4"/>
  <c r="J179" i="4"/>
  <c r="L179" i="4"/>
  <c r="I180" i="4"/>
  <c r="J180" i="4"/>
  <c r="L180" i="4"/>
  <c r="K180" i="4"/>
  <c r="D256" i="4"/>
  <c r="B256" i="4"/>
  <c r="C256" i="4"/>
  <c r="E256" i="4"/>
  <c r="B257" i="4"/>
  <c r="D257" i="4"/>
  <c r="K181" i="4"/>
  <c r="I181" i="4"/>
  <c r="J181" i="4"/>
  <c r="L181" i="4"/>
  <c r="C257" i="4"/>
  <c r="E257" i="4"/>
  <c r="D258" i="4"/>
  <c r="B258" i="4"/>
  <c r="C258" i="4"/>
  <c r="E258" i="4"/>
  <c r="I182" i="4"/>
  <c r="K182" i="4"/>
  <c r="D259" i="4"/>
  <c r="B259" i="4"/>
  <c r="C259" i="4"/>
  <c r="E259" i="4"/>
  <c r="J182" i="4"/>
  <c r="L182" i="4"/>
  <c r="D260" i="4"/>
  <c r="B260" i="4"/>
  <c r="C260" i="4"/>
  <c r="E260" i="4"/>
  <c r="K183" i="4"/>
  <c r="I183" i="4"/>
  <c r="J183" i="4"/>
  <c r="L183" i="4"/>
  <c r="I184" i="4"/>
  <c r="J184" i="4"/>
  <c r="L184" i="4"/>
  <c r="K184" i="4"/>
  <c r="B261" i="4"/>
  <c r="D261" i="4"/>
  <c r="I185" i="4"/>
  <c r="K185" i="4"/>
  <c r="C261" i="4"/>
  <c r="E261" i="4"/>
  <c r="D262" i="4"/>
  <c r="B262" i="4"/>
  <c r="C262" i="4"/>
  <c r="E262" i="4"/>
  <c r="J185" i="4"/>
  <c r="L185" i="4"/>
  <c r="B263" i="4"/>
  <c r="D263" i="4"/>
  <c r="K186" i="4"/>
  <c r="I186" i="4"/>
  <c r="J186" i="4"/>
  <c r="L186" i="4"/>
  <c r="I187" i="4"/>
  <c r="K187" i="4"/>
  <c r="C263" i="4"/>
  <c r="E263" i="4"/>
  <c r="D264" i="4"/>
  <c r="B264" i="4"/>
  <c r="C264" i="4"/>
  <c r="E264" i="4"/>
  <c r="J187" i="4"/>
  <c r="L187" i="4"/>
  <c r="D265" i="4"/>
  <c r="B265" i="4"/>
  <c r="C265" i="4"/>
  <c r="E265" i="4"/>
  <c r="K188" i="4"/>
  <c r="I188" i="4"/>
  <c r="J188" i="4"/>
  <c r="L188" i="4"/>
  <c r="K189" i="4"/>
  <c r="I189" i="4"/>
  <c r="J189" i="4"/>
  <c r="L189" i="4"/>
  <c r="B266" i="4"/>
  <c r="D266" i="4"/>
  <c r="I190" i="4"/>
  <c r="J190" i="4"/>
  <c r="L190" i="4"/>
  <c r="K190" i="4"/>
  <c r="C266" i="4"/>
  <c r="E266" i="4"/>
  <c r="I191" i="4"/>
  <c r="K191" i="4"/>
  <c r="B267" i="4"/>
  <c r="C267" i="4"/>
  <c r="E267" i="4"/>
  <c r="D267" i="4"/>
  <c r="B268" i="4"/>
  <c r="D268" i="4"/>
  <c r="J191" i="4"/>
  <c r="L191" i="4"/>
  <c r="I192" i="4"/>
  <c r="J192" i="4"/>
  <c r="L192" i="4"/>
  <c r="K192" i="4"/>
  <c r="C268" i="4"/>
  <c r="E268" i="4"/>
  <c r="I193" i="4"/>
  <c r="K193" i="4"/>
  <c r="B269" i="4"/>
  <c r="D269" i="4"/>
  <c r="C269" i="4"/>
  <c r="E269" i="4"/>
  <c r="J193" i="4"/>
  <c r="L193" i="4"/>
  <c r="I194" i="4"/>
  <c r="J194" i="4"/>
  <c r="L194" i="4"/>
  <c r="K194" i="4"/>
  <c r="B270" i="4"/>
  <c r="C270" i="4"/>
  <c r="E270" i="4"/>
  <c r="D270" i="4"/>
  <c r="D271" i="4"/>
  <c r="B271" i="4"/>
  <c r="C271" i="4"/>
  <c r="E271" i="4"/>
  <c r="I195" i="4"/>
  <c r="K195" i="4"/>
  <c r="D272" i="4"/>
  <c r="B272" i="4"/>
  <c r="C272" i="4"/>
  <c r="E272" i="4"/>
  <c r="J195" i="4"/>
  <c r="L195" i="4"/>
  <c r="B273" i="4"/>
  <c r="D273" i="4"/>
  <c r="I196" i="4"/>
  <c r="K196" i="4"/>
  <c r="J196" i="4"/>
  <c r="L196" i="4"/>
  <c r="C273" i="4"/>
  <c r="E273" i="4"/>
  <c r="D274" i="4"/>
  <c r="B274" i="4"/>
  <c r="K197" i="4"/>
  <c r="I197" i="4"/>
  <c r="J197" i="4"/>
  <c r="L197" i="4"/>
  <c r="I198" i="4"/>
  <c r="J198" i="4"/>
  <c r="L198" i="4"/>
  <c r="K198" i="4"/>
  <c r="C274" i="4"/>
  <c r="E274" i="4"/>
  <c r="K199" i="4"/>
  <c r="I199" i="4"/>
  <c r="J199" i="4"/>
  <c r="L199" i="4"/>
  <c r="B275" i="4"/>
  <c r="D275" i="4"/>
  <c r="I200" i="4"/>
  <c r="K200" i="4"/>
  <c r="C275" i="4"/>
  <c r="E275" i="4"/>
  <c r="D276" i="4"/>
  <c r="B276" i="4"/>
  <c r="C276" i="4"/>
  <c r="E276" i="4"/>
  <c r="J200" i="4"/>
  <c r="L200" i="4"/>
  <c r="B277" i="4"/>
  <c r="D277" i="4"/>
  <c r="I201" i="4"/>
  <c r="J201" i="4"/>
  <c r="L201" i="4"/>
  <c r="K201" i="4"/>
  <c r="K202" i="4"/>
  <c r="I202" i="4"/>
  <c r="J202" i="4"/>
  <c r="L202" i="4"/>
  <c r="C277" i="4"/>
  <c r="E277" i="4"/>
  <c r="I203" i="4"/>
  <c r="K203" i="4"/>
  <c r="D278" i="4"/>
  <c r="B278" i="4"/>
  <c r="C278" i="4"/>
  <c r="E278" i="4"/>
  <c r="B279" i="4"/>
  <c r="D279" i="4"/>
  <c r="J203" i="4"/>
  <c r="L203" i="4"/>
  <c r="K204" i="4"/>
  <c r="I204" i="4"/>
  <c r="J204" i="4"/>
  <c r="L204" i="4"/>
  <c r="C279" i="4"/>
  <c r="E279" i="4"/>
  <c r="I205" i="4"/>
  <c r="K205" i="4"/>
  <c r="B280" i="4"/>
  <c r="D280" i="4"/>
  <c r="C280" i="4"/>
  <c r="E280" i="4"/>
  <c r="J205" i="4"/>
  <c r="L205" i="4"/>
  <c r="I206" i="4"/>
  <c r="J206" i="4"/>
  <c r="L206" i="4"/>
  <c r="K206" i="4"/>
  <c r="B281" i="4"/>
  <c r="C281" i="4"/>
  <c r="E281" i="4"/>
  <c r="D281" i="4"/>
  <c r="B282" i="4"/>
  <c r="C282" i="4"/>
  <c r="E282" i="4"/>
  <c r="D282" i="4"/>
  <c r="I207" i="4"/>
  <c r="J207" i="4"/>
  <c r="L207" i="4"/>
  <c r="K207" i="4"/>
  <c r="I208" i="4"/>
  <c r="K208" i="4"/>
  <c r="B283" i="4"/>
  <c r="C283" i="4"/>
  <c r="E283" i="4"/>
  <c r="D283" i="4"/>
  <c r="B284" i="4"/>
  <c r="C284" i="4"/>
  <c r="E284" i="4"/>
  <c r="D284" i="4"/>
  <c r="J208" i="4"/>
  <c r="L208" i="4"/>
  <c r="B285" i="4"/>
  <c r="D285" i="4"/>
  <c r="I209" i="4"/>
  <c r="K209" i="4"/>
  <c r="J209" i="4"/>
  <c r="L209" i="4"/>
  <c r="C285" i="4"/>
  <c r="E285" i="4"/>
  <c r="B286" i="4"/>
  <c r="C286" i="4"/>
  <c r="E286" i="4"/>
  <c r="D286" i="4"/>
  <c r="I210" i="4"/>
  <c r="J210" i="4"/>
  <c r="L210" i="4"/>
  <c r="K210" i="4"/>
  <c r="I211" i="4"/>
  <c r="J211" i="4"/>
  <c r="L211" i="4"/>
  <c r="K211" i="4"/>
  <c r="B287" i="4"/>
  <c r="D287" i="4"/>
  <c r="I212" i="4"/>
  <c r="K212" i="4"/>
  <c r="C287" i="4"/>
  <c r="E287" i="4"/>
  <c r="J212" i="4"/>
  <c r="L212" i="4"/>
  <c r="B288" i="4"/>
  <c r="C288" i="4"/>
  <c r="E288" i="4"/>
  <c r="D288" i="4"/>
  <c r="B289" i="4"/>
  <c r="D289" i="4"/>
  <c r="K213" i="4"/>
  <c r="I213" i="4"/>
  <c r="J213" i="4"/>
  <c r="L213" i="4"/>
  <c r="I214" i="4"/>
  <c r="K214" i="4"/>
  <c r="C289" i="4"/>
  <c r="E289" i="4"/>
  <c r="J214" i="4"/>
  <c r="L214" i="4"/>
  <c r="D290" i="4"/>
  <c r="B290" i="4"/>
  <c r="C290" i="4"/>
  <c r="E290" i="4"/>
  <c r="B291" i="4"/>
  <c r="C291" i="4"/>
  <c r="D291" i="4"/>
  <c r="E291" i="4"/>
  <c r="K215" i="4"/>
  <c r="I215" i="4"/>
  <c r="J215" i="4"/>
  <c r="L215" i="4"/>
  <c r="I216" i="4"/>
  <c r="K216" i="4"/>
  <c r="D292" i="4"/>
  <c r="B292" i="4"/>
  <c r="C292" i="4"/>
  <c r="E292" i="4"/>
  <c r="B293" i="4"/>
  <c r="D293" i="4"/>
  <c r="J216" i="4"/>
  <c r="L216" i="4"/>
  <c r="I217" i="4"/>
  <c r="K217" i="4"/>
  <c r="C293" i="4"/>
  <c r="E293" i="4"/>
  <c r="D294" i="4"/>
  <c r="B294" i="4"/>
  <c r="C294" i="4"/>
  <c r="E294" i="4"/>
  <c r="J217" i="4"/>
  <c r="L217" i="4"/>
  <c r="B295" i="4"/>
  <c r="D295" i="4"/>
  <c r="K218" i="4"/>
  <c r="I218" i="4"/>
  <c r="J218" i="4"/>
  <c r="L218" i="4"/>
  <c r="I219" i="4"/>
  <c r="K219" i="4"/>
  <c r="C295" i="4"/>
  <c r="E295" i="4"/>
  <c r="B296" i="4"/>
  <c r="D296" i="4"/>
  <c r="J219" i="4"/>
  <c r="L219" i="4"/>
  <c r="C296" i="4"/>
  <c r="E296" i="4"/>
  <c r="K220" i="4"/>
  <c r="I220" i="4"/>
  <c r="J220" i="4"/>
  <c r="L220" i="4"/>
  <c r="I221" i="4"/>
  <c r="K221" i="4"/>
  <c r="B297" i="4"/>
  <c r="D297" i="4"/>
  <c r="C297" i="4"/>
  <c r="E297" i="4"/>
  <c r="J221" i="4"/>
  <c r="L221" i="4"/>
  <c r="I222" i="4"/>
  <c r="J222" i="4"/>
  <c r="L222" i="4"/>
  <c r="K222" i="4"/>
  <c r="B298" i="4"/>
  <c r="C298" i="4"/>
  <c r="E298" i="4"/>
  <c r="D298" i="4"/>
  <c r="B299" i="4"/>
  <c r="D299" i="4"/>
  <c r="I223" i="4"/>
  <c r="J223" i="4"/>
  <c r="L223" i="4"/>
  <c r="K223" i="4"/>
  <c r="I224" i="4"/>
  <c r="K224" i="4"/>
  <c r="C299" i="4"/>
  <c r="E299" i="4"/>
  <c r="D300" i="4"/>
  <c r="B300" i="4"/>
  <c r="J224" i="4"/>
  <c r="L224" i="4"/>
  <c r="I225" i="4"/>
  <c r="K225" i="4"/>
  <c r="C300" i="4"/>
  <c r="E300" i="4"/>
  <c r="B301" i="4"/>
  <c r="D301" i="4"/>
  <c r="J225" i="4"/>
  <c r="L225" i="4"/>
  <c r="I226" i="4"/>
  <c r="K226" i="4"/>
  <c r="C301" i="4"/>
  <c r="E301" i="4"/>
  <c r="B302" i="4"/>
  <c r="C302" i="4"/>
  <c r="E302" i="4"/>
  <c r="D302" i="4"/>
  <c r="J226" i="4"/>
  <c r="L226" i="4"/>
  <c r="B303" i="4"/>
  <c r="D303" i="4"/>
  <c r="I227" i="4"/>
  <c r="K227" i="4"/>
  <c r="J227" i="4"/>
  <c r="L227" i="4"/>
  <c r="C303" i="4"/>
  <c r="E303" i="4"/>
  <c r="B304" i="4"/>
  <c r="C304" i="4"/>
  <c r="E304" i="4"/>
  <c r="D304" i="4"/>
  <c r="I228" i="4"/>
  <c r="J228" i="4"/>
  <c r="L228" i="4"/>
  <c r="K228" i="4"/>
  <c r="K229" i="4"/>
  <c r="I229" i="4"/>
  <c r="J229" i="4"/>
  <c r="L229" i="4"/>
  <c r="B305" i="4"/>
  <c r="D305" i="4"/>
  <c r="I230" i="4"/>
  <c r="J230" i="4"/>
  <c r="L230" i="4"/>
  <c r="K230" i="4"/>
  <c r="C305" i="4"/>
  <c r="E305" i="4"/>
  <c r="K231" i="4"/>
  <c r="I231" i="4"/>
  <c r="J231" i="4"/>
  <c r="L231" i="4"/>
  <c r="D306" i="4"/>
  <c r="B306" i="4"/>
  <c r="C306" i="4"/>
  <c r="E306" i="4"/>
  <c r="B307" i="4"/>
  <c r="D307" i="4"/>
  <c r="I232" i="4"/>
  <c r="J232" i="4"/>
  <c r="L232" i="4"/>
  <c r="K232" i="4"/>
  <c r="I233" i="4"/>
  <c r="K233" i="4"/>
  <c r="C307" i="4"/>
  <c r="E307" i="4"/>
  <c r="D308" i="4"/>
  <c r="B308" i="4"/>
  <c r="C308" i="4"/>
  <c r="E308" i="4"/>
  <c r="J233" i="4"/>
  <c r="L233" i="4"/>
  <c r="B309" i="4"/>
  <c r="D309" i="4"/>
  <c r="I234" i="4"/>
  <c r="K234" i="4"/>
  <c r="J234" i="4"/>
  <c r="L234" i="4"/>
  <c r="C309" i="4"/>
  <c r="E309" i="4"/>
  <c r="D310" i="4"/>
  <c r="B310" i="4"/>
  <c r="C310" i="4"/>
  <c r="E310" i="4"/>
  <c r="I235" i="4"/>
  <c r="K235" i="4"/>
  <c r="B311" i="4"/>
  <c r="D311" i="4"/>
  <c r="J235" i="4"/>
  <c r="L235" i="4"/>
  <c r="K236" i="4"/>
  <c r="I236" i="4"/>
  <c r="J236" i="4"/>
  <c r="L236" i="4"/>
  <c r="C311" i="4"/>
  <c r="E311" i="4"/>
  <c r="I237" i="4"/>
  <c r="K237" i="4"/>
  <c r="B312" i="4"/>
  <c r="C312" i="4"/>
  <c r="E312" i="4"/>
  <c r="D312" i="4"/>
  <c r="B313" i="4"/>
  <c r="D313" i="4"/>
  <c r="J237" i="4"/>
  <c r="L237" i="4"/>
  <c r="I238" i="4"/>
  <c r="J238" i="4"/>
  <c r="L238" i="4"/>
  <c r="K238" i="4"/>
  <c r="C313" i="4"/>
  <c r="E313" i="4"/>
  <c r="I239" i="4"/>
  <c r="J239" i="4"/>
  <c r="L239" i="4"/>
  <c r="K239" i="4"/>
  <c r="B314" i="4"/>
  <c r="C314" i="4"/>
  <c r="E314" i="4"/>
  <c r="D314" i="4"/>
  <c r="B315" i="4"/>
  <c r="D315" i="4"/>
  <c r="I240" i="4"/>
  <c r="K240" i="4"/>
  <c r="J240" i="4"/>
  <c r="L240" i="4"/>
  <c r="C315" i="4"/>
  <c r="E315" i="4"/>
  <c r="B316" i="4"/>
  <c r="D316" i="4"/>
  <c r="I241" i="4"/>
  <c r="K241" i="4"/>
  <c r="J241" i="4"/>
  <c r="L241" i="4"/>
  <c r="C316" i="4"/>
  <c r="E316" i="4"/>
  <c r="B317" i="4"/>
  <c r="D317" i="4"/>
  <c r="K242" i="4"/>
  <c r="I242" i="4"/>
  <c r="J242" i="4"/>
  <c r="L242" i="4"/>
  <c r="I243" i="4"/>
  <c r="K243" i="4"/>
  <c r="C317" i="4"/>
  <c r="E317" i="4"/>
  <c r="B318" i="4"/>
  <c r="C318" i="4"/>
  <c r="E318" i="4"/>
  <c r="D318" i="4"/>
  <c r="J243" i="4"/>
  <c r="L243" i="4"/>
  <c r="B319" i="4"/>
  <c r="D319" i="4"/>
  <c r="I244" i="4"/>
  <c r="K244" i="4"/>
  <c r="J244" i="4"/>
  <c r="L244" i="4"/>
  <c r="C319" i="4"/>
  <c r="E319" i="4"/>
  <c r="B320" i="4"/>
  <c r="D320" i="4"/>
  <c r="K245" i="4"/>
  <c r="I245" i="4"/>
  <c r="J245" i="4"/>
  <c r="L245" i="4"/>
  <c r="I246" i="4"/>
  <c r="J246" i="4"/>
  <c r="L246" i="4"/>
  <c r="K246" i="4"/>
  <c r="C320" i="4"/>
  <c r="E320" i="4"/>
  <c r="K247" i="4"/>
  <c r="I247" i="4"/>
  <c r="J247" i="4"/>
  <c r="L247" i="4"/>
  <c r="B321" i="4"/>
  <c r="D321" i="4"/>
  <c r="I248" i="4"/>
  <c r="J248" i="4"/>
  <c r="L248" i="4"/>
  <c r="K248" i="4"/>
  <c r="C321" i="4"/>
  <c r="E321" i="4"/>
  <c r="I249" i="4"/>
  <c r="K249" i="4"/>
  <c r="B322" i="4"/>
  <c r="C322" i="4"/>
  <c r="E322" i="4"/>
  <c r="D322" i="4"/>
  <c r="B323" i="4"/>
  <c r="D323" i="4"/>
  <c r="J249" i="4"/>
  <c r="L249" i="4"/>
  <c r="K250" i="4"/>
  <c r="I250" i="4"/>
  <c r="C323" i="4"/>
  <c r="E323" i="4"/>
  <c r="B324" i="4"/>
  <c r="D324" i="4"/>
  <c r="J250" i="4"/>
  <c r="L250" i="4"/>
  <c r="I251" i="4"/>
  <c r="K251" i="4"/>
  <c r="C324" i="4"/>
  <c r="E324" i="4"/>
  <c r="B325" i="4"/>
  <c r="D325" i="4"/>
  <c r="J251" i="4"/>
  <c r="L251" i="4"/>
  <c r="K252" i="4"/>
  <c r="I252" i="4"/>
  <c r="J252" i="4"/>
  <c r="L252" i="4"/>
  <c r="C325" i="4"/>
  <c r="E325" i="4"/>
  <c r="I253" i="4"/>
  <c r="K253" i="4"/>
  <c r="D326" i="4"/>
  <c r="B326" i="4"/>
  <c r="C326" i="4"/>
  <c r="E326" i="4"/>
  <c r="B327" i="4"/>
  <c r="D327" i="4"/>
  <c r="J253" i="4"/>
  <c r="L253" i="4"/>
  <c r="I254" i="4"/>
  <c r="J254" i="4"/>
  <c r="L254" i="4"/>
  <c r="K254" i="4"/>
  <c r="C327" i="4"/>
  <c r="E327" i="4"/>
  <c r="I255" i="4"/>
  <c r="K255" i="4"/>
  <c r="B328" i="4"/>
  <c r="D328" i="4"/>
  <c r="C328" i="4"/>
  <c r="E328" i="4"/>
  <c r="J255" i="4"/>
  <c r="L255" i="4"/>
  <c r="I256" i="4"/>
  <c r="K256" i="4"/>
  <c r="B329" i="4"/>
  <c r="D329" i="4"/>
  <c r="C329" i="4"/>
  <c r="E329" i="4"/>
  <c r="J256" i="4"/>
  <c r="L256" i="4"/>
  <c r="I257" i="4"/>
  <c r="K257" i="4"/>
  <c r="D330" i="4"/>
  <c r="B330" i="4"/>
  <c r="C330" i="4"/>
  <c r="E330" i="4"/>
  <c r="B331" i="4"/>
  <c r="D331" i="4"/>
  <c r="J257" i="4"/>
  <c r="L257" i="4"/>
  <c r="I258" i="4"/>
  <c r="J258" i="4"/>
  <c r="L258" i="4"/>
  <c r="K258" i="4"/>
  <c r="C331" i="4"/>
  <c r="E331" i="4"/>
  <c r="I259" i="4"/>
  <c r="K259" i="4"/>
  <c r="D332" i="4"/>
  <c r="B332" i="4"/>
  <c r="C332" i="4"/>
  <c r="E332" i="4"/>
  <c r="B333" i="4"/>
  <c r="D333" i="4"/>
  <c r="J259" i="4"/>
  <c r="L259" i="4"/>
  <c r="I260" i="4"/>
  <c r="J260" i="4"/>
  <c r="L260" i="4"/>
  <c r="K260" i="4"/>
  <c r="C333" i="4"/>
  <c r="E333" i="4"/>
  <c r="K261" i="4"/>
  <c r="I261" i="4"/>
  <c r="J261" i="4"/>
  <c r="L261" i="4"/>
  <c r="B334" i="4"/>
  <c r="D334" i="4"/>
  <c r="I262" i="4"/>
  <c r="K262" i="4"/>
  <c r="C334" i="4"/>
  <c r="E334" i="4"/>
  <c r="B335" i="4"/>
  <c r="D335" i="4"/>
  <c r="J262" i="4"/>
  <c r="L262" i="4"/>
  <c r="K263" i="4"/>
  <c r="I263" i="4"/>
  <c r="J263" i="4"/>
  <c r="L263" i="4"/>
  <c r="C335" i="4"/>
  <c r="E335" i="4"/>
  <c r="I264" i="4"/>
  <c r="J264" i="4"/>
  <c r="L264" i="4"/>
  <c r="K264" i="4"/>
  <c r="B336" i="4"/>
  <c r="C336" i="4"/>
  <c r="E336" i="4"/>
  <c r="D336" i="4"/>
  <c r="B337" i="4"/>
  <c r="D337" i="4"/>
  <c r="I265" i="4"/>
  <c r="J265" i="4"/>
  <c r="K265" i="4"/>
  <c r="L265" i="4"/>
  <c r="K266" i="4"/>
  <c r="I266" i="4"/>
  <c r="J266" i="4"/>
  <c r="L266" i="4"/>
  <c r="C337" i="4"/>
  <c r="E337" i="4"/>
  <c r="I267" i="4"/>
  <c r="K267" i="4"/>
  <c r="B338" i="4"/>
  <c r="D338" i="4"/>
  <c r="C338" i="4"/>
  <c r="E338" i="4"/>
  <c r="J267" i="4"/>
  <c r="L267" i="4"/>
  <c r="K268" i="4"/>
  <c r="I268" i="4"/>
  <c r="J268" i="4"/>
  <c r="L268" i="4"/>
  <c r="B339" i="4"/>
  <c r="D339" i="4"/>
  <c r="I269" i="4"/>
  <c r="K269" i="4"/>
  <c r="C339" i="4"/>
  <c r="E339" i="4"/>
  <c r="B340" i="4"/>
  <c r="D340" i="4"/>
  <c r="J269" i="4"/>
  <c r="L269" i="4"/>
  <c r="I270" i="4"/>
  <c r="J270" i="4"/>
  <c r="L270" i="4"/>
  <c r="K270" i="4"/>
  <c r="C340" i="4"/>
  <c r="E340" i="4"/>
  <c r="K271" i="4"/>
  <c r="I271" i="4"/>
  <c r="J271" i="4"/>
  <c r="L271" i="4"/>
  <c r="B341" i="4"/>
  <c r="D341" i="4"/>
  <c r="I272" i="4"/>
  <c r="J272" i="4"/>
  <c r="L272" i="4"/>
  <c r="K272" i="4"/>
  <c r="C341" i="4"/>
  <c r="E341" i="4"/>
  <c r="I273" i="4"/>
  <c r="K273" i="4"/>
  <c r="D342" i="4"/>
  <c r="B342" i="4"/>
  <c r="C342" i="4"/>
  <c r="E342" i="4"/>
  <c r="B343" i="4"/>
  <c r="D343" i="4"/>
  <c r="J273" i="4"/>
  <c r="L273" i="4"/>
  <c r="K274" i="4"/>
  <c r="I274" i="4"/>
  <c r="J274" i="4"/>
  <c r="L274" i="4"/>
  <c r="C343" i="4"/>
  <c r="E343" i="4"/>
  <c r="I275" i="4"/>
  <c r="K275" i="4"/>
  <c r="D344" i="4"/>
  <c r="B344" i="4"/>
  <c r="C344" i="4"/>
  <c r="E344" i="4"/>
  <c r="B345" i="4"/>
  <c r="D345" i="4"/>
  <c r="J275" i="4"/>
  <c r="L275" i="4"/>
  <c r="I276" i="4"/>
  <c r="J276" i="4"/>
  <c r="L276" i="4"/>
  <c r="K276" i="4"/>
  <c r="C345" i="4"/>
  <c r="E345" i="4"/>
  <c r="K277" i="4"/>
  <c r="I277" i="4"/>
  <c r="J277" i="4"/>
  <c r="L277" i="4"/>
  <c r="B346" i="4"/>
  <c r="C346" i="4"/>
  <c r="E346" i="4"/>
  <c r="D346" i="4"/>
  <c r="B347" i="4"/>
  <c r="D347" i="4"/>
  <c r="I278" i="4"/>
  <c r="J278" i="4"/>
  <c r="L278" i="4"/>
  <c r="K278" i="4"/>
  <c r="K279" i="4"/>
  <c r="I279" i="4"/>
  <c r="J279" i="4"/>
  <c r="L279" i="4"/>
  <c r="C347" i="4"/>
  <c r="E347" i="4"/>
  <c r="I280" i="4"/>
  <c r="J280" i="4"/>
  <c r="L280" i="4"/>
  <c r="K280" i="4"/>
  <c r="B348" i="4"/>
  <c r="C348" i="4"/>
  <c r="E348" i="4"/>
  <c r="D348" i="4"/>
  <c r="B349" i="4"/>
  <c r="D349" i="4"/>
  <c r="I281" i="4"/>
  <c r="J281" i="4"/>
  <c r="L281" i="4"/>
  <c r="K281" i="4"/>
  <c r="K282" i="4"/>
  <c r="I282" i="4"/>
  <c r="J282" i="4"/>
  <c r="L282" i="4"/>
  <c r="C349" i="4"/>
  <c r="E349" i="4"/>
  <c r="K283" i="4"/>
  <c r="I283" i="4"/>
  <c r="J283" i="4"/>
  <c r="L283" i="4"/>
  <c r="B350" i="4"/>
  <c r="D350" i="4"/>
  <c r="I284" i="4"/>
  <c r="K284" i="4"/>
  <c r="C350" i="4"/>
  <c r="E350" i="4"/>
  <c r="B351" i="4"/>
  <c r="D351" i="4"/>
  <c r="J284" i="4"/>
  <c r="L284" i="4"/>
  <c r="I285" i="4"/>
  <c r="K285" i="4"/>
  <c r="C351" i="4"/>
  <c r="E351" i="4"/>
  <c r="B352" i="4"/>
  <c r="D352" i="4"/>
  <c r="J285" i="4"/>
  <c r="L285" i="4"/>
  <c r="I286" i="4"/>
  <c r="J286" i="4"/>
  <c r="L286" i="4"/>
  <c r="K286" i="4"/>
  <c r="C352" i="4"/>
  <c r="E352" i="4"/>
  <c r="K287" i="4"/>
  <c r="I287" i="4"/>
  <c r="J287" i="4"/>
  <c r="L287" i="4"/>
  <c r="B353" i="4"/>
  <c r="D353" i="4"/>
  <c r="I288" i="4"/>
  <c r="J288" i="4"/>
  <c r="L288" i="4"/>
  <c r="K288" i="4"/>
  <c r="C353" i="4"/>
  <c r="E353" i="4"/>
  <c r="I289" i="4"/>
  <c r="K289" i="4"/>
  <c r="D354" i="4"/>
  <c r="B354" i="4"/>
  <c r="C354" i="4"/>
  <c r="E354" i="4"/>
  <c r="B355" i="4"/>
  <c r="D355" i="4"/>
  <c r="J289" i="4"/>
  <c r="L289" i="4"/>
  <c r="I290" i="4"/>
  <c r="J290" i="4"/>
  <c r="L290" i="4"/>
  <c r="K290" i="4"/>
  <c r="C355" i="4"/>
  <c r="E355" i="4"/>
  <c r="I291" i="4"/>
  <c r="J291" i="4"/>
  <c r="L291" i="4"/>
  <c r="K291" i="4"/>
  <c r="B356" i="4"/>
  <c r="D356" i="4"/>
  <c r="K292" i="4"/>
  <c r="I292" i="4"/>
  <c r="J292" i="4"/>
  <c r="L292" i="4"/>
  <c r="C356" i="4"/>
  <c r="E356" i="4"/>
  <c r="K293" i="4"/>
  <c r="I293" i="4"/>
  <c r="J293" i="4"/>
  <c r="L293" i="4"/>
  <c r="B357" i="4"/>
  <c r="D357" i="4"/>
  <c r="I294" i="4"/>
  <c r="K294" i="4"/>
  <c r="C357" i="4"/>
  <c r="E357" i="4"/>
  <c r="D358" i="4"/>
  <c r="B358" i="4"/>
  <c r="C358" i="4"/>
  <c r="E358" i="4"/>
  <c r="J294" i="4"/>
  <c r="L294" i="4"/>
  <c r="B359" i="4"/>
  <c r="D359" i="4"/>
  <c r="I295" i="4"/>
  <c r="K295" i="4"/>
  <c r="J295" i="4"/>
  <c r="L295" i="4"/>
  <c r="C359" i="4"/>
  <c r="E359" i="4"/>
  <c r="B360" i="4"/>
  <c r="D360" i="4"/>
  <c r="K296" i="4"/>
  <c r="I296" i="4"/>
  <c r="J296" i="4"/>
  <c r="L296" i="4"/>
  <c r="I297" i="4"/>
  <c r="K297" i="4"/>
  <c r="C360" i="4"/>
  <c r="E360" i="4"/>
  <c r="B361" i="4"/>
  <c r="D361" i="4"/>
  <c r="J297" i="4"/>
  <c r="L297" i="4"/>
  <c r="I298" i="4"/>
  <c r="J298" i="4"/>
  <c r="L298" i="4"/>
  <c r="K298" i="4"/>
  <c r="C361" i="4"/>
  <c r="E361" i="4"/>
  <c r="K299" i="4"/>
  <c r="I299" i="4"/>
  <c r="J299" i="4"/>
  <c r="L299" i="4"/>
  <c r="D362" i="4"/>
  <c r="B362" i="4"/>
  <c r="C362" i="4"/>
  <c r="E362" i="4"/>
  <c r="B363" i="4"/>
  <c r="D363" i="4"/>
  <c r="I300" i="4"/>
  <c r="J300" i="4"/>
  <c r="L300" i="4"/>
  <c r="K300" i="4"/>
  <c r="I301" i="4"/>
  <c r="K301" i="4"/>
  <c r="C363" i="4"/>
  <c r="E363" i="4"/>
  <c r="B364" i="4"/>
  <c r="C364" i="4"/>
  <c r="E364" i="4"/>
  <c r="D364" i="4"/>
  <c r="J301" i="4"/>
  <c r="L301" i="4"/>
  <c r="B365" i="4"/>
  <c r="D365" i="4"/>
  <c r="K302" i="4"/>
  <c r="I302" i="4"/>
  <c r="J302" i="4"/>
  <c r="L302" i="4"/>
  <c r="K303" i="4"/>
  <c r="I303" i="4"/>
  <c r="J303" i="4"/>
  <c r="L303" i="4"/>
  <c r="C365" i="4"/>
  <c r="E365" i="4"/>
  <c r="I304" i="4"/>
  <c r="J304" i="4"/>
  <c r="L304" i="4"/>
  <c r="K304" i="4"/>
  <c r="B366" i="4"/>
  <c r="C366" i="4"/>
  <c r="E366" i="4"/>
  <c r="D366" i="4"/>
  <c r="D367" i="4"/>
  <c r="B367" i="4"/>
  <c r="C367" i="4"/>
  <c r="E367" i="4"/>
  <c r="K305" i="4"/>
  <c r="I305" i="4"/>
  <c r="J305" i="4"/>
  <c r="L305" i="4"/>
  <c r="I306" i="4"/>
  <c r="K306" i="4"/>
  <c r="J306" i="4"/>
  <c r="L306" i="4"/>
  <c r="I307" i="4"/>
  <c r="J307" i="4"/>
  <c r="L307" i="4"/>
  <c r="K307" i="4"/>
  <c r="K308" i="4"/>
  <c r="I308" i="4"/>
  <c r="J308" i="4"/>
  <c r="L308" i="4"/>
  <c r="I309" i="4"/>
  <c r="K309" i="4"/>
  <c r="J309" i="4"/>
  <c r="L309" i="4"/>
  <c r="I310" i="4"/>
  <c r="K310" i="4"/>
  <c r="J310" i="4"/>
  <c r="L310" i="4"/>
  <c r="I311" i="4"/>
  <c r="K311" i="4"/>
  <c r="J311" i="4"/>
  <c r="L311" i="4"/>
  <c r="K312" i="4"/>
  <c r="I312" i="4"/>
  <c r="J312" i="4"/>
  <c r="L312" i="4"/>
  <c r="I313" i="4"/>
  <c r="K313" i="4"/>
  <c r="J313" i="4"/>
  <c r="L313" i="4"/>
  <c r="K314" i="4"/>
  <c r="I314" i="4"/>
  <c r="J314" i="4"/>
  <c r="L314" i="4"/>
  <c r="K315" i="4"/>
  <c r="I315" i="4"/>
  <c r="J315" i="4"/>
  <c r="L315" i="4"/>
  <c r="I316" i="4"/>
  <c r="K316" i="4"/>
  <c r="J316" i="4"/>
  <c r="L316" i="4"/>
  <c r="I317" i="4"/>
  <c r="K317" i="4"/>
  <c r="J317" i="4"/>
  <c r="L317" i="4"/>
  <c r="I318" i="4"/>
  <c r="J318" i="4"/>
  <c r="L318" i="4"/>
  <c r="K318" i="4"/>
  <c r="K319" i="4"/>
  <c r="I319" i="4"/>
  <c r="J319" i="4"/>
  <c r="L319" i="4"/>
  <c r="I320" i="4"/>
  <c r="K320" i="4"/>
  <c r="J320" i="4"/>
  <c r="L320" i="4"/>
  <c r="K321" i="4"/>
  <c r="I321" i="4"/>
  <c r="J321" i="4"/>
  <c r="L321" i="4"/>
  <c r="I322" i="4"/>
  <c r="K322" i="4"/>
  <c r="J322" i="4"/>
  <c r="L322" i="4"/>
  <c r="I323" i="4"/>
  <c r="J323" i="4"/>
  <c r="L323" i="4"/>
  <c r="K323" i="4"/>
  <c r="K324" i="4"/>
  <c r="I324" i="4"/>
  <c r="J324" i="4"/>
  <c r="L324" i="4"/>
  <c r="K325" i="4"/>
  <c r="I325" i="4"/>
  <c r="J325" i="4"/>
  <c r="L325" i="4"/>
  <c r="I326" i="4"/>
  <c r="K326" i="4"/>
  <c r="J326" i="4"/>
  <c r="L326" i="4"/>
  <c r="I327" i="4"/>
  <c r="K327" i="4"/>
  <c r="J327" i="4"/>
  <c r="L327" i="4"/>
  <c r="I328" i="4"/>
  <c r="K328" i="4"/>
  <c r="J328" i="4"/>
  <c r="L328" i="4"/>
  <c r="K329" i="4"/>
  <c r="I329" i="4"/>
  <c r="J329" i="4"/>
  <c r="L329" i="4"/>
  <c r="I330" i="4"/>
  <c r="K330" i="4"/>
  <c r="J330" i="4"/>
  <c r="L330" i="4"/>
  <c r="I331" i="4"/>
  <c r="J331" i="4"/>
  <c r="L331" i="4"/>
  <c r="K331" i="4"/>
  <c r="I332" i="4"/>
  <c r="K332" i="4"/>
  <c r="J332" i="4"/>
  <c r="L332" i="4"/>
  <c r="I333" i="4"/>
  <c r="K333" i="4"/>
  <c r="J333" i="4"/>
  <c r="L333" i="4"/>
  <c r="I334" i="4"/>
  <c r="K334" i="4"/>
  <c r="J334" i="4"/>
  <c r="L334" i="4"/>
  <c r="I335" i="4"/>
  <c r="K335" i="4"/>
  <c r="J335" i="4"/>
  <c r="L335" i="4"/>
  <c r="I336" i="4"/>
  <c r="K336" i="4"/>
  <c r="J336" i="4"/>
  <c r="L336" i="4"/>
  <c r="I337" i="4"/>
  <c r="K337" i="4"/>
  <c r="J337" i="4"/>
  <c r="L337" i="4"/>
  <c r="I338" i="4"/>
  <c r="K338" i="4"/>
  <c r="J338" i="4"/>
  <c r="L338" i="4"/>
  <c r="I339" i="4"/>
  <c r="K339" i="4"/>
  <c r="J339" i="4"/>
  <c r="L339" i="4"/>
  <c r="I340" i="4"/>
  <c r="K340" i="4"/>
  <c r="J340" i="4"/>
  <c r="L340" i="4"/>
  <c r="I341" i="4"/>
  <c r="J341" i="4"/>
  <c r="L341" i="4"/>
  <c r="K341" i="4"/>
  <c r="I342" i="4"/>
  <c r="K342" i="4"/>
  <c r="J342" i="4"/>
  <c r="L342" i="4"/>
  <c r="I343" i="4"/>
  <c r="K343" i="4"/>
  <c r="J343" i="4"/>
  <c r="L343" i="4"/>
  <c r="I344" i="4"/>
  <c r="K344" i="4"/>
  <c r="J344" i="4"/>
  <c r="L344" i="4"/>
  <c r="I345" i="4"/>
  <c r="J345" i="4"/>
  <c r="L345" i="4"/>
  <c r="K345" i="4"/>
  <c r="I346" i="4"/>
  <c r="K346" i="4"/>
  <c r="J346" i="4"/>
  <c r="L346" i="4"/>
  <c r="I347" i="4"/>
  <c r="K347" i="4"/>
  <c r="J347" i="4"/>
  <c r="L347" i="4"/>
  <c r="I348" i="4"/>
  <c r="K348" i="4"/>
  <c r="J348" i="4"/>
  <c r="L348" i="4"/>
  <c r="I349" i="4"/>
  <c r="K349" i="4"/>
  <c r="J349" i="4"/>
  <c r="L349" i="4"/>
  <c r="I350" i="4"/>
  <c r="J350" i="4"/>
  <c r="L350" i="4"/>
  <c r="K350" i="4"/>
  <c r="I351" i="4"/>
  <c r="J351" i="4"/>
  <c r="L351" i="4"/>
  <c r="K351" i="4"/>
  <c r="I352" i="4"/>
  <c r="K352" i="4"/>
  <c r="J352" i="4"/>
  <c r="L352" i="4"/>
  <c r="I353" i="4"/>
  <c r="K353" i="4"/>
  <c r="J353" i="4"/>
  <c r="L353" i="4"/>
  <c r="I354" i="4"/>
  <c r="J354" i="4"/>
  <c r="L354" i="4"/>
  <c r="K354" i="4"/>
  <c r="I355" i="4"/>
  <c r="K355" i="4"/>
  <c r="J355" i="4"/>
  <c r="L355" i="4"/>
  <c r="I356" i="4"/>
  <c r="K356" i="4"/>
  <c r="J356" i="4"/>
  <c r="L356" i="4"/>
  <c r="I357" i="4"/>
  <c r="K357" i="4"/>
  <c r="J357" i="4"/>
  <c r="L357" i="4"/>
  <c r="I358" i="4"/>
  <c r="K358" i="4"/>
  <c r="J358" i="4"/>
  <c r="L358" i="4"/>
  <c r="I359" i="4"/>
  <c r="K359" i="4"/>
  <c r="J359" i="4"/>
  <c r="L359" i="4"/>
  <c r="I360" i="4"/>
  <c r="J360" i="4"/>
  <c r="K360" i="4"/>
  <c r="L360" i="4"/>
  <c r="I361" i="4"/>
  <c r="K361" i="4"/>
  <c r="J361" i="4"/>
  <c r="L361" i="4"/>
  <c r="I362" i="4"/>
  <c r="J362" i="4"/>
  <c r="K362" i="4"/>
  <c r="L362" i="4"/>
  <c r="I363" i="4"/>
  <c r="K363" i="4"/>
  <c r="J363" i="4"/>
  <c r="L363" i="4"/>
  <c r="I364" i="4"/>
  <c r="J364" i="4"/>
  <c r="L364" i="4"/>
  <c r="K364" i="4"/>
  <c r="I365" i="4"/>
  <c r="K365" i="4"/>
  <c r="J365" i="4"/>
  <c r="L365" i="4"/>
  <c r="I366" i="4"/>
  <c r="K366" i="4"/>
  <c r="J366" i="4"/>
  <c r="L366" i="4"/>
  <c r="K367" i="4"/>
  <c r="I367" i="4"/>
  <c r="J367" i="4"/>
  <c r="L367" i="4"/>
</calcChain>
</file>

<file path=xl/sharedStrings.xml><?xml version="1.0" encoding="utf-8"?>
<sst xmlns="http://schemas.openxmlformats.org/spreadsheetml/2006/main" count="225" uniqueCount="166">
  <si>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</si>
  <si>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</si>
  <si>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</si>
  <si>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</si>
  <si>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</si>
  <si>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</si>
  <si>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</si>
  <si>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</si>
  <si>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</si>
  <si>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</si>
  <si>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</si>
  <si>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</si>
  <si>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</si>
  <si>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</si>
  <si>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</si>
  <si>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</si>
  <si>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</si>
  <si>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</si>
  <si>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</si>
  <si>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</si>
  <si>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</si>
  <si>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</si>
  <si>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</si>
  <si>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</si>
  <si>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</si>
  <si>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</si>
  <si>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</si>
  <si>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</si>
  <si>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</si>
  <si>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</si>
  <si>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</si>
  <si>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</si>
  <si>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</si>
  <si>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</si>
  <si>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</si>
  <si>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</si>
  <si>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</si>
  <si>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</si>
  <si>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</si>
  <si>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</si>
  <si>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</si>
  <si>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</si>
  <si>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</si>
  <si>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</si>
  <si>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</si>
  <si>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</si>
  <si>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</si>
  <si>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</si>
  <si>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</si>
  <si>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</si>
  <si>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</si>
  <si>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</si>
  <si>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</si>
  <si>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</si>
  <si>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</si>
  <si>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</si>
  <si>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</si>
  <si>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</si>
  <si>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</si>
  <si>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</si>
  <si>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</si>
  <si>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</si>
  <si>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</si>
  <si>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</si>
  <si>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</si>
  <si>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</si>
  <si>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</si>
  <si>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</si>
  <si>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</si>
  <si>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</si>
  <si>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</si>
  <si>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</si>
  <si>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</si>
  <si>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TAX BRACKET=___% COMB S&amp;F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</si>
  <si>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</si>
  <si>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</si>
  <si>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</si>
  <si>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</si>
  <si>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</si>
  <si>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</si>
  <si>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</si>
  <si>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</si>
  <si>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</si>
  <si>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</si>
  <si>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</si>
  <si>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</si>
  <si>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</si>
  <si>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</si>
  <si>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</si>
  <si>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</si>
  <si>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</si>
  <si>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</si>
  <si>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</si>
  <si>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</si>
  <si>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</si>
  <si>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</si>
  <si>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</si>
  <si>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</si>
  <si>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</si>
  <si>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</si>
  <si>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</si>
  <si>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</si>
  <si>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</si>
  <si>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</si>
  <si>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</si>
  <si>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</si>
  <si>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</si>
  <si>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</si>
  <si>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</si>
  <si>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</si>
  <si>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</si>
  <si>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</si>
  <si>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</si>
  <si>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</si>
  <si>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</si>
  <si>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</si>
  <si>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</si>
  <si>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</si>
  <si>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</si>
  <si>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</si>
  <si>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</si>
  <si>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</si>
  <si>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</si>
  <si>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</si>
  <si>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</si>
  <si>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</si>
  <si>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</si>
  <si>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</si>
  <si>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</si>
  <si>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</si>
  <si>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</si>
  <si>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</si>
  <si>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</si>
  <si>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</si>
  <si>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</si>
  <si>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</si>
  <si>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</si>
  <si>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</si>
  <si>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</si>
  <si>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</si>
  <si>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</si>
  <si>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</si>
  <si>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</si>
  <si>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</si>
  <si>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</si>
  <si>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</si>
  <si>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</si>
  <si>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</si>
  <si>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</si>
  <si>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</si>
  <si>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</si>
  <si>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ACCELERATION FACTOR</t>
  </si>
  <si>
    <t>CAPITAL GAIN</t>
  </si>
  <si>
    <t>REAL GAIN</t>
  </si>
  <si>
    <t>RECOVERY RATE</t>
  </si>
  <si>
    <t>Basic Analysis</t>
  </si>
  <si>
    <t>Chapter 7 - EG3 - The Plodder</t>
  </si>
  <si>
    <t xml:space="preserve">Substantially all of these calculations can be made in an interactive environment at  </t>
  </si>
  <si>
    <t>www.mathestate.com</t>
  </si>
  <si>
    <t>by choosing Hands On Tool #1 - Basic Analysis and #5 - Value of Tax Deferral</t>
  </si>
  <si>
    <t>*Assuming a taxable sale rather than an exchange</t>
  </si>
  <si>
    <t>*</t>
  </si>
  <si>
    <t>DCR</t>
  </si>
  <si>
    <t>BT C/C</t>
  </si>
  <si>
    <t>AT C/C</t>
  </si>
  <si>
    <t>This workbook returns to the simple monotonic growth function, demonstrating the Chapter 10 illustration "Example 3"  reflecting the exchange strategy for the "buy-and-hold" investor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</si>
</sst>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2" formatCode="0.0%"/>
    <numFmt numFmtId="184" formatCode="0.000%"/>
    <numFmt numFmtId="186" formatCode="0.00000%"/>
  </numFmts>
  <fonts count="19" x14ac:knownFonts="1">
    <font>
      <sz val="12"/>
      <name val="Helv"/>
    </font>
    <font>
      <sz val="10"/>
      <name val="Arial"/>
      <family val="2"/>
    </font>
    <font>
      <sz val="12"/>
      <color indexed="12"/>
      <name val="Helv"/>
    </font>
    <font>
      <sz val="1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  <family val="2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0.199999999999999"/>
      <color indexed="12"/>
      <name val="Helv"/>
    </font>
    <font>
      <sz val="8"/>
      <name val="Helv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9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0" fontId="2" fillId="0" borderId="0" xfId="0" applyNumberFormat="1" applyFont="1" applyBorder="1" applyProtection="1">
      <protection locked="0"/>
    </xf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3" applyNumberFormat="1" applyFont="1"/>
    <xf numFmtId="43" fontId="2" fillId="0" borderId="5" xfId="1" applyFont="1" applyBorder="1" applyProtection="1">
      <protection locked="0"/>
    </xf>
    <xf numFmtId="186" fontId="0" fillId="0" borderId="0" xfId="3" applyNumberFormat="1" applyFont="1" applyBorder="1"/>
    <xf numFmtId="182" fontId="0" fillId="0" borderId="0" xfId="3" applyNumberFormat="1" applyFont="1"/>
    <xf numFmtId="10" fontId="0" fillId="0" borderId="0" xfId="3" applyNumberFormat="1" applyFont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164" fontId="0" fillId="0" borderId="0" xfId="0" applyNumberFormat="1" applyAlignment="1" applyProtection="1">
      <alignment horizontal="center"/>
    </xf>
    <xf numFmtId="184" fontId="0" fillId="0" borderId="0" xfId="3" applyNumberFormat="1" applyFont="1"/>
    <xf numFmtId="165" fontId="0" fillId="0" borderId="0" xfId="3" applyNumberFormat="1" applyFont="1" applyProtection="1"/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64" fontId="0" fillId="2" borderId="0" xfId="0" applyNumberFormat="1" applyFill="1"/>
    <xf numFmtId="10" fontId="2" fillId="3" borderId="5" xfId="0" applyNumberFormat="1" applyFont="1" applyFill="1" applyBorder="1" applyProtection="1">
      <protection locked="0"/>
    </xf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04.44140625" style="112" customWidth="1"/>
  </cols>
  <sheetData>
    <row r="1" spans="1:1" ht="31.5" x14ac:dyDescent="0.25">
      <c r="A1" s="112" t="s">
        <v>165</v>
      </c>
    </row>
    <row r="4" spans="1:1" x14ac:dyDescent="0.25">
      <c r="A4" s="112" t="s">
        <v>157</v>
      </c>
    </row>
    <row r="5" spans="1:1" x14ac:dyDescent="0.25">
      <c r="A5" s="113" t="s">
        <v>158</v>
      </c>
    </row>
    <row r="6" spans="1:1" x14ac:dyDescent="0.25">
      <c r="A6" s="112" t="s">
        <v>159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2.886718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155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156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51"/>
      <c r="G26" s="51"/>
      <c r="H26" s="108"/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51"/>
      <c r="G27" s="51"/>
      <c r="H27" s="47"/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>
        <f>$D$15*B31</f>
        <v>0</v>
      </c>
      <c r="D31" s="84"/>
      <c r="F31" s="72" t="s">
        <v>108</v>
      </c>
      <c r="G31" s="72"/>
      <c r="H31" s="102">
        <v>0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107</v>
      </c>
      <c r="G32" s="72"/>
      <c r="H32" s="115">
        <v>9.3600000000000003E-2</v>
      </c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146</v>
      </c>
      <c r="G33" s="72"/>
      <c r="H33" s="115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151</v>
      </c>
      <c r="G34" s="89"/>
      <c r="H34" s="107">
        <v>0</v>
      </c>
    </row>
    <row r="35" spans="1:8" x14ac:dyDescent="0.25">
      <c r="A35" s="36" t="str">
        <f ca="1">CELL("FILENAME")</f>
        <v>\\LS-VL368\share\MM in RE\BookCD\Chap7\[ExchEG3.xls]INTRODUCTION</v>
      </c>
    </row>
    <row r="121" spans="1:1" x14ac:dyDescent="0.25">
      <c r="A121" s="29" t="str">
        <f ca="1">CELL("FILENAME")</f>
        <v>\\LS-VL368\share\MM in RE\BookCD\Chap7\[ExchEG3.xls]INTRODUCTION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72" workbookViewId="0"/>
  </sheetViews>
  <sheetFormatPr defaultRowHeight="15.75" x14ac:dyDescent="0.25"/>
  <cols>
    <col min="1" max="1" width="22.77734375" customWidth="1"/>
    <col min="2" max="2" width="11.44140625" customWidth="1"/>
    <col min="3" max="3" width="28.44140625" customWidth="1"/>
    <col min="4" max="5" width="10" customWidth="1"/>
    <col min="6" max="6" width="9.77734375" customWidth="1"/>
  </cols>
  <sheetData>
    <row r="1" spans="1:7" x14ac:dyDescent="0.25">
      <c r="D1" s="116" t="s">
        <v>149</v>
      </c>
      <c r="E1" s="116"/>
      <c r="F1" s="116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162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163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/>
      <c r="C15" s="11" t="s">
        <v>73</v>
      </c>
      <c r="D15" s="3">
        <f>D14*F15</f>
        <v>1958.0949574497638</v>
      </c>
      <c r="E15" s="3">
        <f>-D15</f>
        <v>-1958.0949574497638</v>
      </c>
      <c r="F15" s="63">
        <v>0.35</v>
      </c>
    </row>
    <row r="16" spans="1:7" x14ac:dyDescent="0.25">
      <c r="A16" s="99" t="s">
        <v>74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164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6" t="s">
        <v>150</v>
      </c>
      <c r="E18" s="116"/>
      <c r="F18" s="116"/>
    </row>
    <row r="19" spans="1:7" x14ac:dyDescent="0.25">
      <c r="A19" s="60" t="s">
        <v>45</v>
      </c>
      <c r="B19" s="60"/>
      <c r="D19" s="3">
        <f>PROJECTION!J14</f>
        <v>176758.43947104359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122178.26229679292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7952.6373135935337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130130.89961038645</v>
      </c>
      <c r="D23" s="3">
        <f>-C23</f>
        <v>-130130.89961038645</v>
      </c>
      <c r="E23" s="3"/>
      <c r="F23" s="65">
        <f>-D19/D23</f>
        <v>1.358312591400356</v>
      </c>
      <c r="G23" t="s">
        <v>162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46627.53986065714</v>
      </c>
      <c r="E24" s="3">
        <f>D24</f>
        <v>46627.53986065714</v>
      </c>
      <c r="F24" s="103">
        <f>D24/PROJECTION!I8</f>
        <v>8.7875856239531799E-2</v>
      </c>
      <c r="G24" t="s">
        <v>163</v>
      </c>
    </row>
    <row r="25" spans="1:7" x14ac:dyDescent="0.25">
      <c r="A25" s="60" t="s">
        <v>64</v>
      </c>
      <c r="B25" s="60"/>
      <c r="D25" s="3">
        <f>C22</f>
        <v>7952.6373135935337</v>
      </c>
      <c r="E25" s="3"/>
      <c r="F25" s="62"/>
    </row>
    <row r="26" spans="1:7" x14ac:dyDescent="0.25">
      <c r="A26" s="99" t="s">
        <v>65</v>
      </c>
      <c r="B26" s="60"/>
      <c r="D26" s="3">
        <f>SUM(D24:D25)</f>
        <v>54580.177174250675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BASIS!H60</f>
        <v>450780.88151203009</v>
      </c>
      <c r="D29" s="3"/>
      <c r="E29" s="3"/>
      <c r="F29" s="62"/>
    </row>
    <row r="30" spans="1:7" x14ac:dyDescent="0.25">
      <c r="A30" s="60" t="s">
        <v>70</v>
      </c>
      <c r="B30" s="61"/>
      <c r="D30" s="3">
        <f>-BASIS!H62</f>
        <v>-38248.074794960135</v>
      </c>
      <c r="E30" s="3"/>
      <c r="F30" s="62"/>
    </row>
    <row r="31" spans="1:7" x14ac:dyDescent="0.25">
      <c r="A31" s="60" t="s">
        <v>71</v>
      </c>
      <c r="B31" s="60"/>
      <c r="D31" s="3">
        <f>D26+D30</f>
        <v>16332.10237929054</v>
      </c>
      <c r="E31" s="3"/>
      <c r="F31" s="62"/>
    </row>
    <row r="32" spans="1:7" x14ac:dyDescent="0.25">
      <c r="A32" s="60" t="s">
        <v>72</v>
      </c>
      <c r="B32" s="60"/>
      <c r="C32" s="11" t="s">
        <v>73</v>
      </c>
      <c r="D32" s="3">
        <f>D31*F32</f>
        <v>5716.2358327516886</v>
      </c>
      <c r="E32" s="3">
        <f>-D32</f>
        <v>-5716.2358327516886</v>
      </c>
      <c r="F32" s="63">
        <v>0.35</v>
      </c>
    </row>
    <row r="33" spans="1:7" x14ac:dyDescent="0.25">
      <c r="A33" s="99" t="s">
        <v>74</v>
      </c>
      <c r="B33" s="60"/>
      <c r="D33" s="3"/>
      <c r="E33" s="3">
        <f>E24+E32</f>
        <v>40911.304027905455</v>
      </c>
      <c r="F33" s="101">
        <f>E33/PROJECTION!I8</f>
        <v>7.7102842699223004E-2</v>
      </c>
      <c r="G33" t="s">
        <v>164</v>
      </c>
    </row>
    <row r="34" spans="1:7" x14ac:dyDescent="0.25">
      <c r="A34" s="64" t="str">
        <f ca="1">CELL("FILENAME")</f>
        <v>\\LS-VL368\share\MM in RE\BookCD\Chap7\[ExchEG3.xls]INTRODUCTION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6" t="s">
        <v>112</v>
      </c>
      <c r="B1" s="116"/>
      <c r="C1" s="116"/>
      <c r="D1" s="116"/>
      <c r="E1" s="116"/>
      <c r="F1" s="116"/>
      <c r="H1" s="116" t="s">
        <v>111</v>
      </c>
      <c r="I1" s="116"/>
      <c r="J1" s="116"/>
      <c r="K1" s="116"/>
      <c r="L1" s="116"/>
      <c r="M1" s="116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BASIS!$I$6</f>
        <v>1289669.6646834537</v>
      </c>
      <c r="L2" t="s">
        <v>48</v>
      </c>
      <c r="M2" s="34">
        <f>PMT(K3/12,M3,-K2)</f>
        <v>10844.241634198874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82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1289669.6646834537</v>
      </c>
      <c r="M7" s="1">
        <v>7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10844.241634198874</v>
      </c>
      <c r="J8">
        <f>I8-K8</f>
        <v>634.35678878819817</v>
      </c>
      <c r="K8">
        <f>L7*$K$3/12</f>
        <v>10209.884845410676</v>
      </c>
      <c r="L8">
        <f>L7-J8</f>
        <v>1289035.3078946655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10844.241634198874</v>
      </c>
      <c r="J9">
        <f t="shared" ref="J9:J72" si="5">I9-K9</f>
        <v>639.37878003277183</v>
      </c>
      <c r="K9">
        <f t="shared" ref="K9:K72" si="6">L8*$D$3/12</f>
        <v>10204.862854166102</v>
      </c>
      <c r="L9">
        <f t="shared" ref="L9:L21" si="7">L8-J9</f>
        <v>1288395.9291146328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10844.241634198874</v>
      </c>
      <c r="J10">
        <f t="shared" si="5"/>
        <v>644.44052870802989</v>
      </c>
      <c r="K10">
        <f t="shared" si="6"/>
        <v>10199.801105490844</v>
      </c>
      <c r="L10">
        <f t="shared" si="7"/>
        <v>1287751.4885859247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10844.241634198874</v>
      </c>
      <c r="J11">
        <f t="shared" si="5"/>
        <v>649.54234956030268</v>
      </c>
      <c r="K11">
        <f t="shared" si="6"/>
        <v>10194.699284638571</v>
      </c>
      <c r="L11">
        <f t="shared" si="7"/>
        <v>1287101.9462363645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10844.241634198874</v>
      </c>
      <c r="J12">
        <f t="shared" si="5"/>
        <v>654.68455982765408</v>
      </c>
      <c r="K12">
        <f t="shared" si="6"/>
        <v>10189.55707437122</v>
      </c>
      <c r="L12">
        <f t="shared" si="7"/>
        <v>1286447.2616765369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10844.241634198874</v>
      </c>
      <c r="J13">
        <f t="shared" si="5"/>
        <v>659.867479259623</v>
      </c>
      <c r="K13">
        <f t="shared" si="6"/>
        <v>10184.374154939251</v>
      </c>
      <c r="L13">
        <f t="shared" si="7"/>
        <v>1285787.3941972773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10844.241634198874</v>
      </c>
      <c r="J14">
        <f t="shared" si="5"/>
        <v>665.09143013709581</v>
      </c>
      <c r="K14">
        <f t="shared" si="6"/>
        <v>10179.150204061778</v>
      </c>
      <c r="L14">
        <f t="shared" si="7"/>
        <v>1285122.3027671401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10844.241634198874</v>
      </c>
      <c r="J15">
        <f t="shared" si="5"/>
        <v>670.35673729234804</v>
      </c>
      <c r="K15">
        <f t="shared" si="6"/>
        <v>10173.884896906526</v>
      </c>
      <c r="L15">
        <f t="shared" si="7"/>
        <v>1284451.9460298477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10844.241634198874</v>
      </c>
      <c r="J16">
        <f t="shared" si="5"/>
        <v>675.66372812924601</v>
      </c>
      <c r="K16">
        <f t="shared" si="6"/>
        <v>10168.577906069628</v>
      </c>
      <c r="L16">
        <f t="shared" si="7"/>
        <v>1283776.2823017184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10844.241634198874</v>
      </c>
      <c r="J17">
        <f t="shared" si="5"/>
        <v>681.01273264360316</v>
      </c>
      <c r="K17">
        <f t="shared" si="6"/>
        <v>10163.228901555271</v>
      </c>
      <c r="L17">
        <f t="shared" si="7"/>
        <v>1283095.2695690747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10844.241634198874</v>
      </c>
      <c r="J18">
        <f t="shared" si="5"/>
        <v>686.40408344369825</v>
      </c>
      <c r="K18">
        <f t="shared" si="6"/>
        <v>10157.837550755175</v>
      </c>
      <c r="L18">
        <f t="shared" si="7"/>
        <v>1282408.8654856309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10844.241634198874</v>
      </c>
      <c r="J19">
        <f t="shared" si="5"/>
        <v>691.83811577096276</v>
      </c>
      <c r="K19">
        <f t="shared" si="6"/>
        <v>10152.403518427911</v>
      </c>
      <c r="L19">
        <f t="shared" si="7"/>
        <v>1281717.0273698599</v>
      </c>
      <c r="M19" s="34">
        <f>M7+1</f>
        <v>8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10844.241634198874</v>
      </c>
      <c r="J20">
        <f t="shared" si="5"/>
        <v>697.31516752081734</v>
      </c>
      <c r="K20">
        <f t="shared" si="6"/>
        <v>10146.926466678056</v>
      </c>
      <c r="L20">
        <f t="shared" si="7"/>
        <v>1281019.712202339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10844.241634198874</v>
      </c>
      <c r="J21">
        <f t="shared" si="5"/>
        <v>702.83557926369031</v>
      </c>
      <c r="K21">
        <f t="shared" si="6"/>
        <v>10141.406054935183</v>
      </c>
      <c r="L21">
        <f t="shared" si="7"/>
        <v>1280316.8766230752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10844.241634198874</v>
      </c>
      <c r="J22">
        <f t="shared" si="5"/>
        <v>708.39969426619427</v>
      </c>
      <c r="K22">
        <f t="shared" si="6"/>
        <v>10135.841939932679</v>
      </c>
      <c r="L22">
        <f>L21-J22</f>
        <v>1279608.476928809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10844.241634198874</v>
      </c>
      <c r="J23">
        <f t="shared" si="5"/>
        <v>714.00785851246837</v>
      </c>
      <c r="K23">
        <f t="shared" si="6"/>
        <v>10130.233775686405</v>
      </c>
      <c r="L23">
        <f t="shared" ref="L23:L86" si="8">L22-J23</f>
        <v>1278894.4690702965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10844.241634198874</v>
      </c>
      <c r="J24">
        <f t="shared" si="5"/>
        <v>719.66042072569326</v>
      </c>
      <c r="K24">
        <f t="shared" si="6"/>
        <v>10124.58121347318</v>
      </c>
      <c r="L24">
        <f t="shared" si="8"/>
        <v>1278174.8086495709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10844.241634198874</v>
      </c>
      <c r="J25">
        <f t="shared" si="5"/>
        <v>725.35773238976981</v>
      </c>
      <c r="K25">
        <f t="shared" si="6"/>
        <v>10118.883901809104</v>
      </c>
      <c r="L25">
        <f t="shared" si="8"/>
        <v>1277449.4509171811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10844.241634198874</v>
      </c>
      <c r="J26">
        <f t="shared" si="5"/>
        <v>731.10014777119068</v>
      </c>
      <c r="K26">
        <f t="shared" si="6"/>
        <v>10113.141486427683</v>
      </c>
      <c r="L26">
        <f t="shared" si="8"/>
        <v>1276718.3507694099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10844.241634198874</v>
      </c>
      <c r="J27">
        <f t="shared" si="5"/>
        <v>736.88802394104459</v>
      </c>
      <c r="K27">
        <f t="shared" si="6"/>
        <v>10107.353610257829</v>
      </c>
      <c r="L27">
        <f t="shared" si="8"/>
        <v>1275981.4627454688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10844.241634198874</v>
      </c>
      <c r="J28">
        <f t="shared" si="5"/>
        <v>742.72172079724623</v>
      </c>
      <c r="K28">
        <f t="shared" si="6"/>
        <v>10101.519913401627</v>
      </c>
      <c r="L28">
        <f t="shared" si="8"/>
        <v>1275238.7410246716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10844.241634198874</v>
      </c>
      <c r="J29">
        <f t="shared" si="5"/>
        <v>748.60160108688979</v>
      </c>
      <c r="K29">
        <f t="shared" si="6"/>
        <v>10095.640033111984</v>
      </c>
      <c r="L29">
        <f t="shared" si="8"/>
        <v>1274490.1394235848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10844.241634198874</v>
      </c>
      <c r="J30">
        <f t="shared" si="5"/>
        <v>754.52803042882806</v>
      </c>
      <c r="K30">
        <f t="shared" si="6"/>
        <v>10089.713603770046</v>
      </c>
      <c r="L30">
        <f t="shared" si="8"/>
        <v>1273735.611393156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10844.241634198874</v>
      </c>
      <c r="J31">
        <f t="shared" si="5"/>
        <v>760.50137733638985</v>
      </c>
      <c r="K31">
        <f t="shared" si="6"/>
        <v>10083.740256862484</v>
      </c>
      <c r="L31">
        <f t="shared" si="8"/>
        <v>1272975.1100158195</v>
      </c>
      <c r="M31" s="34">
        <f>M19+1</f>
        <v>9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10844.241634198874</v>
      </c>
      <c r="J32">
        <f t="shared" si="5"/>
        <v>766.52201324030102</v>
      </c>
      <c r="K32">
        <f t="shared" si="6"/>
        <v>10077.719620958573</v>
      </c>
      <c r="L32">
        <f t="shared" si="8"/>
        <v>1272208.5880025793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10844.241634198874</v>
      </c>
      <c r="J33">
        <f t="shared" si="5"/>
        <v>772.59031251178749</v>
      </c>
      <c r="K33">
        <f t="shared" si="6"/>
        <v>10071.651321687086</v>
      </c>
      <c r="L33">
        <f t="shared" si="8"/>
        <v>1271435.9976900674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10844.241634198874</v>
      </c>
      <c r="J34">
        <f t="shared" si="5"/>
        <v>778.7066524858401</v>
      </c>
      <c r="K34">
        <f t="shared" si="6"/>
        <v>10065.534981713034</v>
      </c>
      <c r="L34">
        <f t="shared" si="8"/>
        <v>1270657.2910375816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10844.241634198874</v>
      </c>
      <c r="J35">
        <f t="shared" si="5"/>
        <v>784.87141348468504</v>
      </c>
      <c r="K35">
        <f t="shared" si="6"/>
        <v>10059.370220714189</v>
      </c>
      <c r="L35">
        <f t="shared" si="8"/>
        <v>1269872.4196240969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10844.241634198874</v>
      </c>
      <c r="J36">
        <f t="shared" si="5"/>
        <v>791.08497884143981</v>
      </c>
      <c r="K36">
        <f t="shared" si="6"/>
        <v>10053.156655357434</v>
      </c>
      <c r="L36">
        <f t="shared" si="8"/>
        <v>1269081.3346452555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10844.241634198874</v>
      </c>
      <c r="J37">
        <f t="shared" si="5"/>
        <v>797.34773492393469</v>
      </c>
      <c r="K37">
        <f t="shared" si="6"/>
        <v>10046.893899274939</v>
      </c>
      <c r="L37">
        <f t="shared" si="8"/>
        <v>1268283.9869103315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10844.241634198874</v>
      </c>
      <c r="J38">
        <f t="shared" si="5"/>
        <v>803.66007115874891</v>
      </c>
      <c r="K38">
        <f t="shared" si="6"/>
        <v>10040.581563040125</v>
      </c>
      <c r="L38">
        <f t="shared" si="8"/>
        <v>1267480.3268391727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10844.241634198874</v>
      </c>
      <c r="J39">
        <f t="shared" si="5"/>
        <v>810.02238005542313</v>
      </c>
      <c r="K39">
        <f t="shared" si="6"/>
        <v>10034.219254143451</v>
      </c>
      <c r="L39">
        <f t="shared" si="8"/>
        <v>1266670.3044591174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10844.241634198874</v>
      </c>
      <c r="J40">
        <f t="shared" si="5"/>
        <v>816.43505723086128</v>
      </c>
      <c r="K40">
        <f t="shared" si="6"/>
        <v>10027.806576968012</v>
      </c>
      <c r="L40">
        <f t="shared" si="8"/>
        <v>1265853.8694018866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10844.241634198874</v>
      </c>
      <c r="J41">
        <f t="shared" si="5"/>
        <v>822.89850143393778</v>
      </c>
      <c r="K41">
        <f t="shared" si="6"/>
        <v>10021.343132764936</v>
      </c>
      <c r="L41">
        <f t="shared" si="8"/>
        <v>1265030.9709004527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10844.241634198874</v>
      </c>
      <c r="J42">
        <f t="shared" si="5"/>
        <v>829.4131145702886</v>
      </c>
      <c r="K42">
        <f t="shared" si="6"/>
        <v>10014.828519628585</v>
      </c>
      <c r="L42">
        <f t="shared" si="8"/>
        <v>1264201.5577858824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10844.241634198874</v>
      </c>
      <c r="J43">
        <f t="shared" si="5"/>
        <v>835.97930172730412</v>
      </c>
      <c r="K43">
        <f t="shared" si="6"/>
        <v>10008.26233247157</v>
      </c>
      <c r="L43">
        <f t="shared" si="8"/>
        <v>1263365.578484155</v>
      </c>
      <c r="M43" s="34">
        <f>M31+1</f>
        <v>10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10844.241634198874</v>
      </c>
      <c r="J44">
        <f t="shared" si="5"/>
        <v>842.59747119931308</v>
      </c>
      <c r="K44">
        <f t="shared" si="6"/>
        <v>10001.644162999561</v>
      </c>
      <c r="L44">
        <f t="shared" si="8"/>
        <v>1262522.9810129558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10844.241634198874</v>
      </c>
      <c r="J45">
        <f t="shared" si="5"/>
        <v>849.26803451297383</v>
      </c>
      <c r="K45">
        <f t="shared" si="6"/>
        <v>9994.9735996858999</v>
      </c>
      <c r="L45">
        <f t="shared" si="8"/>
        <v>1261673.7129784429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10844.241634198874</v>
      </c>
      <c r="J46">
        <f t="shared" si="5"/>
        <v>855.99140645286752</v>
      </c>
      <c r="K46">
        <f t="shared" si="6"/>
        <v>9988.2502277460062</v>
      </c>
      <c r="L46">
        <f t="shared" si="8"/>
        <v>1260817.7215719901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10844.241634198874</v>
      </c>
      <c r="J47">
        <f t="shared" si="5"/>
        <v>862.76800508728593</v>
      </c>
      <c r="K47">
        <f t="shared" si="6"/>
        <v>9981.4736291115878</v>
      </c>
      <c r="L47">
        <f t="shared" si="8"/>
        <v>1259954.9535669028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10844.241634198874</v>
      </c>
      <c r="J48">
        <f t="shared" si="5"/>
        <v>869.5982517942266</v>
      </c>
      <c r="K48">
        <f t="shared" si="6"/>
        <v>9974.6433824046471</v>
      </c>
      <c r="L48">
        <f t="shared" si="8"/>
        <v>1259085.3553151086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10844.241634198874</v>
      </c>
      <c r="J49">
        <f t="shared" si="5"/>
        <v>876.48257128759724</v>
      </c>
      <c r="K49">
        <f t="shared" si="6"/>
        <v>9967.7590629112765</v>
      </c>
      <c r="L49">
        <f t="shared" si="8"/>
        <v>1258208.872743821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10844.241634198874</v>
      </c>
      <c r="J50">
        <f t="shared" si="5"/>
        <v>883.42139164362379</v>
      </c>
      <c r="K50">
        <f t="shared" si="6"/>
        <v>9960.8202425552499</v>
      </c>
      <c r="L50">
        <f t="shared" si="8"/>
        <v>1257325.4513521774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10844.241634198874</v>
      </c>
      <c r="J51">
        <f t="shared" si="5"/>
        <v>890.41514432746953</v>
      </c>
      <c r="K51">
        <f t="shared" si="6"/>
        <v>9953.8264898714042</v>
      </c>
      <c r="L51">
        <f t="shared" si="8"/>
        <v>1256435.0362078499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10844.241634198874</v>
      </c>
      <c r="J52">
        <f t="shared" si="5"/>
        <v>897.46426422006334</v>
      </c>
      <c r="K52">
        <f t="shared" si="6"/>
        <v>9946.7773699788104</v>
      </c>
      <c r="L52">
        <f t="shared" si="8"/>
        <v>1255537.5719436298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10844.241634198874</v>
      </c>
      <c r="J53">
        <f t="shared" si="5"/>
        <v>904.56918964513898</v>
      </c>
      <c r="K53">
        <f t="shared" si="6"/>
        <v>9939.6724445537347</v>
      </c>
      <c r="L53">
        <f t="shared" si="8"/>
        <v>1254633.0027539846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10844.241634198874</v>
      </c>
      <c r="J54">
        <f t="shared" si="5"/>
        <v>911.73036239649446</v>
      </c>
      <c r="K54">
        <f t="shared" si="6"/>
        <v>9932.5112718023793</v>
      </c>
      <c r="L54">
        <f t="shared" si="8"/>
        <v>1253721.2723915882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10844.241634198874</v>
      </c>
      <c r="J55">
        <f t="shared" si="5"/>
        <v>918.94822776546789</v>
      </c>
      <c r="K55">
        <f t="shared" si="6"/>
        <v>9925.2934064334058</v>
      </c>
      <c r="L55">
        <f t="shared" si="8"/>
        <v>1252802.3241638227</v>
      </c>
      <c r="M55" s="34">
        <f>M43+1</f>
        <v>11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10844.241634198874</v>
      </c>
      <c r="J56">
        <f t="shared" si="5"/>
        <v>926.22323456860977</v>
      </c>
      <c r="K56">
        <f t="shared" si="6"/>
        <v>9918.018399630264</v>
      </c>
      <c r="L56">
        <f t="shared" si="8"/>
        <v>1251876.100929254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10844.241634198874</v>
      </c>
      <c r="J57">
        <f t="shared" si="5"/>
        <v>933.55583517561354</v>
      </c>
      <c r="K57">
        <f t="shared" si="6"/>
        <v>9910.6857990232602</v>
      </c>
      <c r="L57">
        <f t="shared" si="8"/>
        <v>1250942.5450940784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10844.241634198874</v>
      </c>
      <c r="J58">
        <f t="shared" si="5"/>
        <v>940.94648553741899</v>
      </c>
      <c r="K58">
        <f t="shared" si="6"/>
        <v>9903.2951486614547</v>
      </c>
      <c r="L58">
        <f t="shared" si="8"/>
        <v>1250001.5986085411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10844.241634198874</v>
      </c>
      <c r="J59">
        <f t="shared" si="5"/>
        <v>948.39564521459033</v>
      </c>
      <c r="K59">
        <f t="shared" si="6"/>
        <v>9895.8459889842834</v>
      </c>
      <c r="L59">
        <f t="shared" si="8"/>
        <v>1249053.2029633266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10844.241634198874</v>
      </c>
      <c r="J60">
        <f t="shared" si="5"/>
        <v>955.90377740587064</v>
      </c>
      <c r="K60">
        <f t="shared" si="6"/>
        <v>9888.3378567930031</v>
      </c>
      <c r="L60">
        <f t="shared" si="8"/>
        <v>1248097.2991859207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10844.241634198874</v>
      </c>
      <c r="J61">
        <f t="shared" si="5"/>
        <v>963.47134897700016</v>
      </c>
      <c r="K61">
        <f t="shared" si="6"/>
        <v>9880.7702852218736</v>
      </c>
      <c r="L61">
        <f t="shared" si="8"/>
        <v>1247133.8278369438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10844.241634198874</v>
      </c>
      <c r="J62">
        <f t="shared" si="5"/>
        <v>971.09883048973643</v>
      </c>
      <c r="K62">
        <f t="shared" si="6"/>
        <v>9873.1428037091373</v>
      </c>
      <c r="L62">
        <f t="shared" si="8"/>
        <v>1246162.7290064541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10844.241634198874</v>
      </c>
      <c r="J63">
        <f t="shared" si="5"/>
        <v>978.78669623111273</v>
      </c>
      <c r="K63">
        <f t="shared" si="6"/>
        <v>9865.454937967761</v>
      </c>
      <c r="L63">
        <f t="shared" si="8"/>
        <v>1245183.9423102229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10844.241634198874</v>
      </c>
      <c r="J64">
        <f t="shared" si="5"/>
        <v>986.5354242429421</v>
      </c>
      <c r="K64">
        <f t="shared" si="6"/>
        <v>9857.7062099559316</v>
      </c>
      <c r="L64">
        <f t="shared" si="8"/>
        <v>1244197.4068859799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10844.241634198874</v>
      </c>
      <c r="J65">
        <f t="shared" si="5"/>
        <v>994.34549635153235</v>
      </c>
      <c r="K65">
        <f t="shared" si="6"/>
        <v>9849.8961378473414</v>
      </c>
      <c r="L65">
        <f t="shared" si="8"/>
        <v>1243203.0613896283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10844.241634198874</v>
      </c>
      <c r="J66">
        <f t="shared" si="5"/>
        <v>1002.2173981976484</v>
      </c>
      <c r="K66">
        <f t="shared" si="6"/>
        <v>9842.0242360012253</v>
      </c>
      <c r="L66">
        <f t="shared" si="8"/>
        <v>1242200.8439914307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10844.241634198874</v>
      </c>
      <c r="J67">
        <f t="shared" si="5"/>
        <v>1010.151619266715</v>
      </c>
      <c r="K67">
        <f t="shared" si="6"/>
        <v>9834.0900149321587</v>
      </c>
      <c r="L67">
        <f t="shared" si="8"/>
        <v>1241190.692372164</v>
      </c>
      <c r="M67" s="34">
        <f>M55+1</f>
        <v>12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10844.241634198874</v>
      </c>
      <c r="J68">
        <f t="shared" si="5"/>
        <v>1018.1486529192425</v>
      </c>
      <c r="K68">
        <f t="shared" si="6"/>
        <v>9826.0929812796312</v>
      </c>
      <c r="L68">
        <f t="shared" si="8"/>
        <v>1240172.5437192447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10844.241634198874</v>
      </c>
      <c r="J69">
        <f t="shared" si="5"/>
        <v>1026.2089964215193</v>
      </c>
      <c r="K69">
        <f t="shared" si="6"/>
        <v>9818.0326377773545</v>
      </c>
      <c r="L69">
        <f t="shared" si="8"/>
        <v>1239146.3347228232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10844.241634198874</v>
      </c>
      <c r="J70">
        <f t="shared" si="5"/>
        <v>1034.333150976523</v>
      </c>
      <c r="K70">
        <f t="shared" si="6"/>
        <v>9809.9084832223507</v>
      </c>
      <c r="L70">
        <f t="shared" si="8"/>
        <v>1238112.0015718467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10844.241634198874</v>
      </c>
      <c r="J71">
        <f t="shared" si="5"/>
        <v>1042.5216217550878</v>
      </c>
      <c r="K71">
        <f t="shared" si="6"/>
        <v>9801.7200124437859</v>
      </c>
      <c r="L71">
        <f t="shared" si="8"/>
        <v>1237069.4799500916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10844.241634198874</v>
      </c>
      <c r="J72">
        <f t="shared" si="5"/>
        <v>1050.774917927316</v>
      </c>
      <c r="K72">
        <f t="shared" si="6"/>
        <v>9793.4667162715577</v>
      </c>
      <c r="L72">
        <f t="shared" si="8"/>
        <v>1236018.7050321642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10844.241634198874</v>
      </c>
      <c r="J73">
        <f t="shared" ref="J73:J136" si="17">I73-K73</f>
        <v>1059.0935526942412</v>
      </c>
      <c r="K73">
        <f t="shared" ref="K73:K136" si="18">L72*$D$3/12</f>
        <v>9785.1480815046325</v>
      </c>
      <c r="L73">
        <f t="shared" si="8"/>
        <v>1234959.61147947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10844.241634198874</v>
      </c>
      <c r="J74">
        <f t="shared" si="17"/>
        <v>1067.4780433197357</v>
      </c>
      <c r="K74">
        <f t="shared" si="18"/>
        <v>9776.7635908791381</v>
      </c>
      <c r="L74">
        <f t="shared" si="8"/>
        <v>1233892.1334361504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10844.241634198874</v>
      </c>
      <c r="J75">
        <f t="shared" si="17"/>
        <v>1075.9289111626822</v>
      </c>
      <c r="K75">
        <f t="shared" si="18"/>
        <v>9768.3127230361915</v>
      </c>
      <c r="L75">
        <f t="shared" si="8"/>
        <v>1232816.2045249876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10844.241634198874</v>
      </c>
      <c r="J76">
        <f t="shared" si="17"/>
        <v>1084.4466817093889</v>
      </c>
      <c r="K76">
        <f t="shared" si="18"/>
        <v>9759.7949524894848</v>
      </c>
      <c r="L76">
        <f t="shared" si="8"/>
        <v>1231731.7578432781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10844.241634198874</v>
      </c>
      <c r="J77">
        <f t="shared" si="17"/>
        <v>1093.0318846062546</v>
      </c>
      <c r="K77">
        <f t="shared" si="18"/>
        <v>9751.2097495926191</v>
      </c>
      <c r="L77">
        <f t="shared" si="8"/>
        <v>1230638.7259586719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10844.241634198874</v>
      </c>
      <c r="J78">
        <f t="shared" si="17"/>
        <v>1101.6850536927213</v>
      </c>
      <c r="K78">
        <f t="shared" si="18"/>
        <v>9742.5565805061524</v>
      </c>
      <c r="L78">
        <f t="shared" si="8"/>
        <v>1229537.0409049792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>
        <f>F67+1</f>
        <v>7</v>
      </c>
      <c r="H79" s="34">
        <v>72</v>
      </c>
      <c r="I79">
        <f t="shared" si="16"/>
        <v>10844.241634198874</v>
      </c>
      <c r="J79">
        <f t="shared" si="17"/>
        <v>1110.4067270344549</v>
      </c>
      <c r="K79">
        <f t="shared" si="18"/>
        <v>9733.8349071644188</v>
      </c>
      <c r="L79">
        <f t="shared" si="8"/>
        <v>1228426.6341779449</v>
      </c>
      <c r="M79" s="34">
        <f>M67+1</f>
        <v>13</v>
      </c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10844.241634198874</v>
      </c>
      <c r="J80">
        <f t="shared" si="17"/>
        <v>1119.1974469568104</v>
      </c>
      <c r="K80">
        <f t="shared" si="18"/>
        <v>9725.0441872420633</v>
      </c>
      <c r="L80">
        <f t="shared" si="8"/>
        <v>1227307.4367309881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10844.241634198874</v>
      </c>
      <c r="J81">
        <f t="shared" si="17"/>
        <v>1128.0577600785509</v>
      </c>
      <c r="K81">
        <f t="shared" si="18"/>
        <v>9716.1838741203228</v>
      </c>
      <c r="L81">
        <f t="shared" si="8"/>
        <v>1226179.3789709096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10844.241634198874</v>
      </c>
      <c r="J82">
        <f t="shared" si="17"/>
        <v>1136.9882173458391</v>
      </c>
      <c r="K82">
        <f t="shared" si="18"/>
        <v>9707.2534168530347</v>
      </c>
      <c r="L82">
        <f t="shared" si="8"/>
        <v>1225042.3907535637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10844.241634198874</v>
      </c>
      <c r="J83">
        <f t="shared" si="17"/>
        <v>1145.9893740664938</v>
      </c>
      <c r="K83">
        <f t="shared" si="18"/>
        <v>9698.2522601323799</v>
      </c>
      <c r="L83">
        <f t="shared" si="8"/>
        <v>1223896.4013794973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10844.241634198874</v>
      </c>
      <c r="J84">
        <f t="shared" si="17"/>
        <v>1155.0617899445206</v>
      </c>
      <c r="K84">
        <f t="shared" si="18"/>
        <v>9689.1798442543532</v>
      </c>
      <c r="L84">
        <f t="shared" si="8"/>
        <v>1222741.3395895527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10844.241634198874</v>
      </c>
      <c r="J85">
        <f t="shared" si="17"/>
        <v>1164.2060291149137</v>
      </c>
      <c r="K85">
        <f t="shared" si="18"/>
        <v>9680.03560508396</v>
      </c>
      <c r="L85">
        <f t="shared" si="8"/>
        <v>1221577.1335604377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10844.241634198874</v>
      </c>
      <c r="J86">
        <f t="shared" si="17"/>
        <v>1173.4226601787414</v>
      </c>
      <c r="K86">
        <f t="shared" si="18"/>
        <v>9670.8189740201324</v>
      </c>
      <c r="L86">
        <f t="shared" si="8"/>
        <v>1220403.710900259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10844.241634198874</v>
      </c>
      <c r="J87">
        <f t="shared" si="17"/>
        <v>1182.7122562384902</v>
      </c>
      <c r="K87">
        <f t="shared" si="18"/>
        <v>9661.5293779603835</v>
      </c>
      <c r="L87">
        <f t="shared" ref="L87:L150" si="19">L86-J87</f>
        <v>1219220.9986440204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10844.241634198874</v>
      </c>
      <c r="J88">
        <f t="shared" si="17"/>
        <v>1192.0753949337122</v>
      </c>
      <c r="K88">
        <f t="shared" si="18"/>
        <v>9652.1662392651615</v>
      </c>
      <c r="L88">
        <f t="shared" si="19"/>
        <v>1218028.9232490866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10844.241634198874</v>
      </c>
      <c r="J89">
        <f t="shared" si="17"/>
        <v>1201.5126584769387</v>
      </c>
      <c r="K89">
        <f t="shared" si="18"/>
        <v>9642.7289757219351</v>
      </c>
      <c r="L89">
        <f t="shared" si="19"/>
        <v>1216827.4105906098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10844.241634198874</v>
      </c>
      <c r="J90">
        <f t="shared" si="17"/>
        <v>1211.0246336898799</v>
      </c>
      <c r="K90">
        <f t="shared" si="18"/>
        <v>9633.2170005089938</v>
      </c>
      <c r="L90">
        <f t="shared" si="19"/>
        <v>1215616.38595692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/>
      <c r="H91" s="34">
        <v>84</v>
      </c>
      <c r="I91">
        <f t="shared" si="16"/>
        <v>10844.241634198874</v>
      </c>
      <c r="J91">
        <f t="shared" si="17"/>
        <v>1220.6119120399235</v>
      </c>
      <c r="K91">
        <f t="shared" si="18"/>
        <v>9623.6297221589502</v>
      </c>
      <c r="L91">
        <f t="shared" si="19"/>
        <v>1214395.7740448802</v>
      </c>
      <c r="M91" s="34"/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10844.241634198874</v>
      </c>
      <c r="J92">
        <f t="shared" si="17"/>
        <v>1230.2750896769066</v>
      </c>
      <c r="K92">
        <f t="shared" si="18"/>
        <v>9613.9665445219671</v>
      </c>
      <c r="L92">
        <f t="shared" si="19"/>
        <v>1213165.4989552032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10844.241634198874</v>
      </c>
      <c r="J93">
        <f t="shared" si="17"/>
        <v>1240.0147674701821</v>
      </c>
      <c r="K93">
        <f t="shared" si="18"/>
        <v>9604.2268667286917</v>
      </c>
      <c r="L93">
        <f t="shared" si="19"/>
        <v>1211925.4841877331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10844.241634198874</v>
      </c>
      <c r="J94">
        <f t="shared" si="17"/>
        <v>1249.831551045987</v>
      </c>
      <c r="K94">
        <f t="shared" si="18"/>
        <v>9594.4100831528867</v>
      </c>
      <c r="L94">
        <f t="shared" si="19"/>
        <v>1210675.6526366873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10844.241634198874</v>
      </c>
      <c r="J95">
        <f t="shared" si="17"/>
        <v>1259.7260508250984</v>
      </c>
      <c r="K95">
        <f t="shared" si="18"/>
        <v>9584.5155833737754</v>
      </c>
      <c r="L95">
        <f t="shared" si="19"/>
        <v>1209415.9265858622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10844.241634198874</v>
      </c>
      <c r="J96">
        <f t="shared" si="17"/>
        <v>1269.6988820607985</v>
      </c>
      <c r="K96">
        <f t="shared" si="18"/>
        <v>9574.5427521380752</v>
      </c>
      <c r="L96">
        <f t="shared" si="19"/>
        <v>1208146.2277038014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10844.241634198874</v>
      </c>
      <c r="J97">
        <f t="shared" si="17"/>
        <v>1279.7506648771123</v>
      </c>
      <c r="K97">
        <f t="shared" si="18"/>
        <v>9564.4909693217614</v>
      </c>
      <c r="L97">
        <f t="shared" si="19"/>
        <v>1206866.4770389243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10844.241634198874</v>
      </c>
      <c r="J98">
        <f t="shared" si="17"/>
        <v>1289.8820243073897</v>
      </c>
      <c r="K98">
        <f t="shared" si="18"/>
        <v>9554.3596098914841</v>
      </c>
      <c r="L98">
        <f t="shared" si="19"/>
        <v>1205576.5950146168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10844.241634198874</v>
      </c>
      <c r="J99">
        <f t="shared" si="17"/>
        <v>1300.0935903331574</v>
      </c>
      <c r="K99">
        <f t="shared" si="18"/>
        <v>9544.1480438657163</v>
      </c>
      <c r="L99">
        <f t="shared" si="19"/>
        <v>1204276.5014242837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10844.241634198874</v>
      </c>
      <c r="J100">
        <f t="shared" si="17"/>
        <v>1310.3859979232948</v>
      </c>
      <c r="K100">
        <f t="shared" si="18"/>
        <v>9533.8556362755789</v>
      </c>
      <c r="L100">
        <f t="shared" si="19"/>
        <v>1202966.1154263604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10844.241634198874</v>
      </c>
      <c r="J101">
        <f t="shared" si="17"/>
        <v>1320.7598870735201</v>
      </c>
      <c r="K101">
        <f t="shared" si="18"/>
        <v>9523.4817471253536</v>
      </c>
      <c r="L101">
        <f t="shared" si="19"/>
        <v>1201645.355539287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10844.241634198874</v>
      </c>
      <c r="J102">
        <f t="shared" si="17"/>
        <v>1331.2159028461847</v>
      </c>
      <c r="K102">
        <f t="shared" si="18"/>
        <v>9513.025731352689</v>
      </c>
      <c r="L102">
        <f t="shared" si="19"/>
        <v>1200314.1396364409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/>
      <c r="H103" s="34">
        <v>96</v>
      </c>
      <c r="I103">
        <f t="shared" si="16"/>
        <v>10844.241634198874</v>
      </c>
      <c r="J103">
        <f t="shared" si="17"/>
        <v>1341.7546954103836</v>
      </c>
      <c r="K103">
        <f t="shared" si="18"/>
        <v>9502.4869387884901</v>
      </c>
      <c r="L103">
        <f t="shared" si="19"/>
        <v>1198972.3849410305</v>
      </c>
      <c r="M103" s="34"/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10844.241634198874</v>
      </c>
      <c r="J104">
        <f t="shared" si="17"/>
        <v>1352.3769200823808</v>
      </c>
      <c r="K104">
        <f t="shared" si="18"/>
        <v>9491.8647141164929</v>
      </c>
      <c r="L104">
        <f t="shared" si="19"/>
        <v>1197620.0080209482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10844.241634198874</v>
      </c>
      <c r="J105">
        <f t="shared" si="17"/>
        <v>1363.083237366367</v>
      </c>
      <c r="K105">
        <f t="shared" si="18"/>
        <v>9481.1583968325067</v>
      </c>
      <c r="L105">
        <f t="shared" si="19"/>
        <v>1196256.9247835819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10844.241634198874</v>
      </c>
      <c r="J106">
        <f t="shared" si="17"/>
        <v>1373.8743129955183</v>
      </c>
      <c r="K106">
        <f t="shared" si="18"/>
        <v>9470.3673212033555</v>
      </c>
      <c r="L106">
        <f t="shared" si="19"/>
        <v>1194883.0504705864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10844.241634198874</v>
      </c>
      <c r="J107">
        <f t="shared" si="17"/>
        <v>1384.7508179733977</v>
      </c>
      <c r="K107">
        <f t="shared" si="18"/>
        <v>9459.490816225476</v>
      </c>
      <c r="L107">
        <f t="shared" si="19"/>
        <v>1193498.299652613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10844.241634198874</v>
      </c>
      <c r="J108">
        <f t="shared" si="17"/>
        <v>1395.713428615687</v>
      </c>
      <c r="K108">
        <f t="shared" si="18"/>
        <v>9448.5282055831867</v>
      </c>
      <c r="L108">
        <f t="shared" si="19"/>
        <v>1192102.5862239974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10844.241634198874</v>
      </c>
      <c r="J109">
        <f t="shared" si="17"/>
        <v>1406.7628265922285</v>
      </c>
      <c r="K109">
        <f t="shared" si="18"/>
        <v>9437.4788076066452</v>
      </c>
      <c r="L109">
        <f t="shared" si="19"/>
        <v>1190695.8233974052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10844.241634198874</v>
      </c>
      <c r="J110">
        <f t="shared" si="17"/>
        <v>1417.8996989694151</v>
      </c>
      <c r="K110">
        <f t="shared" si="18"/>
        <v>9426.3419352294586</v>
      </c>
      <c r="L110">
        <f t="shared" si="19"/>
        <v>1189277.9236984358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10844.241634198874</v>
      </c>
      <c r="J111">
        <f t="shared" si="17"/>
        <v>1429.1247382529236</v>
      </c>
      <c r="K111">
        <f t="shared" si="18"/>
        <v>9415.1168959459501</v>
      </c>
      <c r="L111">
        <f t="shared" si="19"/>
        <v>1187848.7989601828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10844.241634198874</v>
      </c>
      <c r="J112">
        <f t="shared" si="17"/>
        <v>1440.4386424307595</v>
      </c>
      <c r="K112">
        <f t="shared" si="18"/>
        <v>9403.8029917681142</v>
      </c>
      <c r="L112">
        <f t="shared" si="19"/>
        <v>1186408.360317752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10844.241634198874</v>
      </c>
      <c r="J113">
        <f t="shared" si="17"/>
        <v>1451.8421150166705</v>
      </c>
      <c r="K113">
        <f t="shared" si="18"/>
        <v>9392.3995191822032</v>
      </c>
      <c r="L113">
        <f t="shared" si="19"/>
        <v>1184956.5182027353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10844.241634198874</v>
      </c>
      <c r="J114">
        <f t="shared" si="17"/>
        <v>1463.3358650938862</v>
      </c>
      <c r="K114">
        <f t="shared" si="18"/>
        <v>9380.9057691049875</v>
      </c>
      <c r="L114">
        <f t="shared" si="19"/>
        <v>1183493.1823376415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1"/>
      <c r="H115" s="34">
        <v>108</v>
      </c>
      <c r="I115">
        <f t="shared" si="16"/>
        <v>10844.241634198874</v>
      </c>
      <c r="J115">
        <f t="shared" si="17"/>
        <v>1474.9206073592122</v>
      </c>
      <c r="K115">
        <f t="shared" si="18"/>
        <v>9369.3210268396615</v>
      </c>
      <c r="L115">
        <f t="shared" si="19"/>
        <v>1182018.2617302823</v>
      </c>
      <c r="M115" s="1"/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10844.241634198874</v>
      </c>
      <c r="J116">
        <f t="shared" si="17"/>
        <v>1486.5970621674714</v>
      </c>
      <c r="K116">
        <f t="shared" si="18"/>
        <v>9357.6445720314023</v>
      </c>
      <c r="L116">
        <f t="shared" si="19"/>
        <v>1180531.6646681149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10844.241634198874</v>
      </c>
      <c r="J117">
        <f t="shared" si="17"/>
        <v>1498.365955576297</v>
      </c>
      <c r="K117">
        <f t="shared" si="18"/>
        <v>9345.8756786225767</v>
      </c>
      <c r="L117">
        <f t="shared" si="19"/>
        <v>1179033.2987125386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10844.241634198874</v>
      </c>
      <c r="J118">
        <f t="shared" si="17"/>
        <v>1510.2280193912775</v>
      </c>
      <c r="K118">
        <f t="shared" si="18"/>
        <v>9334.0136148075962</v>
      </c>
      <c r="L118">
        <f t="shared" si="19"/>
        <v>1177523.0706931474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10844.241634198874</v>
      </c>
      <c r="J119">
        <f t="shared" si="17"/>
        <v>1522.1839912114574</v>
      </c>
      <c r="K119">
        <f t="shared" si="18"/>
        <v>9322.0576429874163</v>
      </c>
      <c r="L119">
        <f t="shared" si="19"/>
        <v>1176000.8867019359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10844.241634198874</v>
      </c>
      <c r="J120">
        <f t="shared" si="17"/>
        <v>1534.2346144752155</v>
      </c>
      <c r="K120">
        <f t="shared" si="18"/>
        <v>9310.0070197236582</v>
      </c>
      <c r="L120">
        <f t="shared" si="19"/>
        <v>1174466.6520874607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10844.241634198874</v>
      </c>
      <c r="J121">
        <f t="shared" si="17"/>
        <v>1546.3806385064763</v>
      </c>
      <c r="K121">
        <f t="shared" si="18"/>
        <v>9297.8609956923974</v>
      </c>
      <c r="L121">
        <f t="shared" si="19"/>
        <v>1172920.2714489542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10844.241634198874</v>
      </c>
      <c r="J122">
        <f t="shared" si="17"/>
        <v>1558.6228185613181</v>
      </c>
      <c r="K122">
        <f t="shared" si="18"/>
        <v>9285.6188156375556</v>
      </c>
      <c r="L122">
        <f t="shared" si="19"/>
        <v>1171361.648630393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10844.241634198874</v>
      </c>
      <c r="J123">
        <f t="shared" si="17"/>
        <v>1570.9619158749301</v>
      </c>
      <c r="K123">
        <f t="shared" si="18"/>
        <v>9273.2797183239436</v>
      </c>
      <c r="L123">
        <f t="shared" si="19"/>
        <v>1169790.6867145181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10844.241634198874</v>
      </c>
      <c r="J124">
        <f t="shared" si="17"/>
        <v>1583.3986977089389</v>
      </c>
      <c r="K124">
        <f t="shared" si="18"/>
        <v>9260.8429364899348</v>
      </c>
      <c r="L124">
        <f t="shared" si="19"/>
        <v>1168207.2880168092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10844.241634198874</v>
      </c>
      <c r="J125">
        <f t="shared" si="17"/>
        <v>1595.9339373991352</v>
      </c>
      <c r="K125">
        <f t="shared" si="18"/>
        <v>9248.3076967997386</v>
      </c>
      <c r="L125">
        <f t="shared" si="19"/>
        <v>1166611.35407941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10844.241634198874</v>
      </c>
      <c r="J126">
        <f t="shared" si="17"/>
        <v>1608.568414403544</v>
      </c>
      <c r="K126">
        <f t="shared" si="18"/>
        <v>9235.6732197953297</v>
      </c>
      <c r="L126">
        <f t="shared" si="19"/>
        <v>1165002.7856650064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/>
      <c r="H127" s="34">
        <v>120</v>
      </c>
      <c r="I127">
        <f t="shared" si="16"/>
        <v>10844.241634198874</v>
      </c>
      <c r="J127">
        <f t="shared" si="17"/>
        <v>1621.3029143509066</v>
      </c>
      <c r="K127">
        <f t="shared" si="18"/>
        <v>9222.9387198479671</v>
      </c>
      <c r="L127">
        <f t="shared" si="19"/>
        <v>1163381.4827506554</v>
      </c>
      <c r="M127" s="34"/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10844.241634198874</v>
      </c>
      <c r="J128">
        <f t="shared" si="17"/>
        <v>1634.1382290895181</v>
      </c>
      <c r="K128">
        <f t="shared" si="18"/>
        <v>9210.1034051093557</v>
      </c>
      <c r="L128">
        <f t="shared" si="19"/>
        <v>1161747.3445215658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10844.241634198874</v>
      </c>
      <c r="J129">
        <f t="shared" si="17"/>
        <v>1647.0751567364787</v>
      </c>
      <c r="K129">
        <f t="shared" si="18"/>
        <v>9197.1664774623951</v>
      </c>
      <c r="L129">
        <f t="shared" si="19"/>
        <v>1160100.2693648294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10844.241634198874</v>
      </c>
      <c r="J130">
        <f t="shared" si="17"/>
        <v>1660.1145017273084</v>
      </c>
      <c r="K130">
        <f t="shared" si="18"/>
        <v>9184.1271324715653</v>
      </c>
      <c r="L130">
        <f t="shared" si="19"/>
        <v>1158440.1548631021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10844.241634198874</v>
      </c>
      <c r="J131">
        <f t="shared" si="17"/>
        <v>1673.2570748659818</v>
      </c>
      <c r="K131">
        <f t="shared" si="18"/>
        <v>9170.9845593328919</v>
      </c>
      <c r="L131">
        <f t="shared" si="19"/>
        <v>1156766.8977882362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10844.241634198874</v>
      </c>
      <c r="J132">
        <f t="shared" si="17"/>
        <v>1686.5036933753363</v>
      </c>
      <c r="K132">
        <f t="shared" si="18"/>
        <v>9157.7379408235374</v>
      </c>
      <c r="L132">
        <f t="shared" si="19"/>
        <v>1155080.3940948609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10844.241634198874</v>
      </c>
      <c r="J133">
        <f t="shared" si="17"/>
        <v>1699.8551809478922</v>
      </c>
      <c r="K133">
        <f t="shared" si="18"/>
        <v>9144.3864532509815</v>
      </c>
      <c r="L133">
        <f t="shared" si="19"/>
        <v>1153380.5389139131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10844.241634198874</v>
      </c>
      <c r="J134">
        <f t="shared" si="17"/>
        <v>1713.3123677970616</v>
      </c>
      <c r="K134">
        <f t="shared" si="18"/>
        <v>9130.9292664018121</v>
      </c>
      <c r="L134">
        <f t="shared" si="19"/>
        <v>1151667.2265461159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10844.241634198874</v>
      </c>
      <c r="J135">
        <f t="shared" si="17"/>
        <v>1726.876090708789</v>
      </c>
      <c r="K135">
        <f t="shared" si="18"/>
        <v>9117.3655434900847</v>
      </c>
      <c r="L135">
        <f t="shared" si="19"/>
        <v>1149940.3504554071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10844.241634198874</v>
      </c>
      <c r="J136">
        <f t="shared" si="17"/>
        <v>1740.5471930935673</v>
      </c>
      <c r="K136">
        <f t="shared" si="18"/>
        <v>9103.6944411053064</v>
      </c>
      <c r="L136">
        <f t="shared" si="19"/>
        <v>1148199.8032623136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10844.241634198874</v>
      </c>
      <c r="J137">
        <f t="shared" ref="J137:J200" si="25">I137-K137</f>
        <v>1754.3265250388904</v>
      </c>
      <c r="K137">
        <f t="shared" ref="K137:K200" si="26">L136*$D$3/12</f>
        <v>9089.9151091599833</v>
      </c>
      <c r="L137">
        <f t="shared" si="19"/>
        <v>1146445.4767372748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10844.241634198874</v>
      </c>
      <c r="J138">
        <f t="shared" si="25"/>
        <v>1768.2149433621144</v>
      </c>
      <c r="K138">
        <f t="shared" si="26"/>
        <v>9076.0266908367594</v>
      </c>
      <c r="L138">
        <f t="shared" si="19"/>
        <v>1144677.2617939126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/>
      <c r="H139" s="34">
        <v>132</v>
      </c>
      <c r="I139">
        <f t="shared" si="24"/>
        <v>10844.241634198874</v>
      </c>
      <c r="J139">
        <f t="shared" si="25"/>
        <v>1782.2133116637324</v>
      </c>
      <c r="K139">
        <f t="shared" si="26"/>
        <v>9062.0283225351413</v>
      </c>
      <c r="L139">
        <f t="shared" si="19"/>
        <v>1142895.0484822488</v>
      </c>
      <c r="M139" s="34"/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10844.241634198874</v>
      </c>
      <c r="J140">
        <f t="shared" si="25"/>
        <v>1796.3225003810712</v>
      </c>
      <c r="K140">
        <f t="shared" si="26"/>
        <v>9047.9191338178025</v>
      </c>
      <c r="L140">
        <f t="shared" si="19"/>
        <v>1141098.7259818676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10844.241634198874</v>
      </c>
      <c r="J141">
        <f t="shared" si="25"/>
        <v>1810.5433868424225</v>
      </c>
      <c r="K141">
        <f t="shared" si="26"/>
        <v>9033.6982473564512</v>
      </c>
      <c r="L141">
        <f t="shared" si="19"/>
        <v>1139288.1825950253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10844.241634198874</v>
      </c>
      <c r="J142">
        <f t="shared" si="25"/>
        <v>1824.8768553215905</v>
      </c>
      <c r="K142">
        <f t="shared" si="26"/>
        <v>9019.3647788772832</v>
      </c>
      <c r="L142">
        <f t="shared" si="19"/>
        <v>1137463.3057397036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10844.241634198874</v>
      </c>
      <c r="J143">
        <f t="shared" si="25"/>
        <v>1839.3237970928858</v>
      </c>
      <c r="K143">
        <f t="shared" si="26"/>
        <v>9004.9178371059879</v>
      </c>
      <c r="L143">
        <f t="shared" si="19"/>
        <v>1135623.9819426108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10844.241634198874</v>
      </c>
      <c r="J144">
        <f t="shared" si="25"/>
        <v>1853.8851104865389</v>
      </c>
      <c r="K144">
        <f t="shared" si="26"/>
        <v>8990.3565237123348</v>
      </c>
      <c r="L144">
        <f t="shared" si="19"/>
        <v>1133770.0968321243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10844.241634198874</v>
      </c>
      <c r="J145">
        <f t="shared" si="25"/>
        <v>1868.5617009445559</v>
      </c>
      <c r="K145">
        <f t="shared" si="26"/>
        <v>8975.6799332543178</v>
      </c>
      <c r="L145">
        <f t="shared" si="19"/>
        <v>1131901.5351311797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10844.241634198874</v>
      </c>
      <c r="J146">
        <f t="shared" si="25"/>
        <v>1883.3544810770345</v>
      </c>
      <c r="K146">
        <f t="shared" si="26"/>
        <v>8960.8871531218392</v>
      </c>
      <c r="L146">
        <f t="shared" si="19"/>
        <v>1130018.1806501027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10844.241634198874</v>
      </c>
      <c r="J147">
        <f t="shared" si="25"/>
        <v>1898.2643707188945</v>
      </c>
      <c r="K147">
        <f t="shared" si="26"/>
        <v>8945.9772634799792</v>
      </c>
      <c r="L147">
        <f t="shared" si="19"/>
        <v>1128119.9162793837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10844.241634198874</v>
      </c>
      <c r="J148">
        <f t="shared" si="25"/>
        <v>1913.2922969870851</v>
      </c>
      <c r="K148">
        <f t="shared" si="26"/>
        <v>8930.9493372117886</v>
      </c>
      <c r="L148">
        <f t="shared" si="19"/>
        <v>1126206.6239823967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10844.241634198874</v>
      </c>
      <c r="J149">
        <f t="shared" si="25"/>
        <v>1928.4391943382325</v>
      </c>
      <c r="K149">
        <f t="shared" si="26"/>
        <v>8915.8024398606412</v>
      </c>
      <c r="L149">
        <f t="shared" si="19"/>
        <v>1124278.1847880585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10844.241634198874</v>
      </c>
      <c r="J150">
        <f t="shared" si="25"/>
        <v>1943.7060046267434</v>
      </c>
      <c r="K150">
        <f t="shared" si="26"/>
        <v>8900.5356295721303</v>
      </c>
      <c r="L150">
        <f t="shared" si="19"/>
        <v>1122334.4787834317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10844.241634198874</v>
      </c>
      <c r="J151">
        <f t="shared" si="25"/>
        <v>1959.0936771633733</v>
      </c>
      <c r="K151">
        <f t="shared" si="26"/>
        <v>8885.1479570355004</v>
      </c>
      <c r="L151">
        <f t="shared" ref="L151:L214" si="27">L150-J151</f>
        <v>1120375.3851062683</v>
      </c>
      <c r="M151" s="34"/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10844.241634198874</v>
      </c>
      <c r="J152">
        <f t="shared" si="25"/>
        <v>1974.6031687742488</v>
      </c>
      <c r="K152">
        <f t="shared" si="26"/>
        <v>8869.6384654246249</v>
      </c>
      <c r="L152">
        <f t="shared" si="27"/>
        <v>1118400.7819374942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10844.241634198874</v>
      </c>
      <c r="J153">
        <f t="shared" si="25"/>
        <v>1990.2354438603779</v>
      </c>
      <c r="K153">
        <f t="shared" si="26"/>
        <v>8854.0061903384958</v>
      </c>
      <c r="L153">
        <f t="shared" si="27"/>
        <v>1116410.5464936339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10844.241634198874</v>
      </c>
      <c r="J154">
        <f t="shared" si="25"/>
        <v>2005.9914744576054</v>
      </c>
      <c r="K154">
        <f t="shared" si="26"/>
        <v>8838.2501597412684</v>
      </c>
      <c r="L154">
        <f t="shared" si="27"/>
        <v>1114404.5550191763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10844.241634198874</v>
      </c>
      <c r="J155">
        <f t="shared" si="25"/>
        <v>2021.8722402970616</v>
      </c>
      <c r="K155">
        <f t="shared" si="26"/>
        <v>8822.3693939018121</v>
      </c>
      <c r="L155">
        <f t="shared" si="27"/>
        <v>1112382.6827788793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10844.241634198874</v>
      </c>
      <c r="J156">
        <f t="shared" si="25"/>
        <v>2037.8787288660787</v>
      </c>
      <c r="K156">
        <f t="shared" si="26"/>
        <v>8806.362905332795</v>
      </c>
      <c r="L156">
        <f t="shared" si="27"/>
        <v>1110344.8040500132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10844.241634198874</v>
      </c>
      <c r="J157">
        <f t="shared" si="25"/>
        <v>2054.0119354696035</v>
      </c>
      <c r="K157">
        <f t="shared" si="26"/>
        <v>8790.2296987292702</v>
      </c>
      <c r="L157">
        <f t="shared" si="27"/>
        <v>1108290.7921145435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10844.241634198874</v>
      </c>
      <c r="J158">
        <f t="shared" si="25"/>
        <v>2070.2728632920698</v>
      </c>
      <c r="K158">
        <f t="shared" si="26"/>
        <v>8773.9687709068039</v>
      </c>
      <c r="L158">
        <f t="shared" si="27"/>
        <v>1106220.5192512514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10844.241634198874</v>
      </c>
      <c r="J159">
        <f t="shared" si="25"/>
        <v>2086.6625234597996</v>
      </c>
      <c r="K159">
        <f t="shared" si="26"/>
        <v>8757.5791107390742</v>
      </c>
      <c r="L159">
        <f t="shared" si="27"/>
        <v>1104133.8567277915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10844.241634198874</v>
      </c>
      <c r="J160">
        <f t="shared" si="25"/>
        <v>2103.1819351038575</v>
      </c>
      <c r="K160">
        <f t="shared" si="26"/>
        <v>8741.0596990950162</v>
      </c>
      <c r="L160">
        <f t="shared" si="27"/>
        <v>1102030.6747926876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10844.241634198874</v>
      </c>
      <c r="J161">
        <f t="shared" si="25"/>
        <v>2119.8321254234288</v>
      </c>
      <c r="K161">
        <f t="shared" si="26"/>
        <v>8724.4095087754449</v>
      </c>
      <c r="L161">
        <f t="shared" si="27"/>
        <v>1099910.8426672642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10844.241634198874</v>
      </c>
      <c r="J162">
        <f t="shared" si="25"/>
        <v>2136.6141297496979</v>
      </c>
      <c r="K162">
        <f t="shared" si="26"/>
        <v>8707.6275044491758</v>
      </c>
      <c r="L162">
        <f t="shared" si="27"/>
        <v>1097774.2285375146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10844.241634198874</v>
      </c>
      <c r="J163">
        <f t="shared" si="25"/>
        <v>2153.5289916102156</v>
      </c>
      <c r="K163">
        <f t="shared" si="26"/>
        <v>8690.7126425886581</v>
      </c>
      <c r="L163">
        <f t="shared" si="27"/>
        <v>1095620.6995459043</v>
      </c>
      <c r="M163" s="34"/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10844.241634198874</v>
      </c>
      <c r="J164">
        <f t="shared" si="25"/>
        <v>2170.5777627937969</v>
      </c>
      <c r="K164">
        <f t="shared" si="26"/>
        <v>8673.6638714050769</v>
      </c>
      <c r="L164">
        <f t="shared" si="27"/>
        <v>1093450.1217831105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10844.241634198874</v>
      </c>
      <c r="J165">
        <f t="shared" si="25"/>
        <v>2187.7615034159153</v>
      </c>
      <c r="K165">
        <f t="shared" si="26"/>
        <v>8656.4801307829584</v>
      </c>
      <c r="L165">
        <f t="shared" si="27"/>
        <v>1091262.3602796947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10844.241634198874</v>
      </c>
      <c r="J166">
        <f t="shared" si="25"/>
        <v>2205.0812819846251</v>
      </c>
      <c r="K166">
        <f t="shared" si="26"/>
        <v>8639.1603522142486</v>
      </c>
      <c r="L166">
        <f t="shared" si="27"/>
        <v>1089057.27899771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10844.241634198874</v>
      </c>
      <c r="J167">
        <f t="shared" si="25"/>
        <v>2222.5381754670034</v>
      </c>
      <c r="K167">
        <f t="shared" si="26"/>
        <v>8621.7034587318703</v>
      </c>
      <c r="L167">
        <f t="shared" si="27"/>
        <v>1086834.740822243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10844.241634198874</v>
      </c>
      <c r="J168">
        <f t="shared" si="25"/>
        <v>2240.1332693561162</v>
      </c>
      <c r="K168">
        <f t="shared" si="26"/>
        <v>8604.1083648427575</v>
      </c>
      <c r="L168">
        <f t="shared" si="27"/>
        <v>1084594.6075528869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10844.241634198874</v>
      </c>
      <c r="J169">
        <f t="shared" si="25"/>
        <v>2257.8676577385195</v>
      </c>
      <c r="K169">
        <f t="shared" si="26"/>
        <v>8586.3739764603542</v>
      </c>
      <c r="L169">
        <f t="shared" si="27"/>
        <v>1082336.7398951484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10844.241634198874</v>
      </c>
      <c r="J170">
        <f t="shared" si="25"/>
        <v>2275.7424433622818</v>
      </c>
      <c r="K170">
        <f t="shared" si="26"/>
        <v>8568.4991908365919</v>
      </c>
      <c r="L170">
        <f t="shared" si="27"/>
        <v>1080060.9974517862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10844.241634198874</v>
      </c>
      <c r="J171">
        <f t="shared" si="25"/>
        <v>2293.7587377055661</v>
      </c>
      <c r="K171">
        <f t="shared" si="26"/>
        <v>8550.4828964933076</v>
      </c>
      <c r="L171">
        <f t="shared" si="27"/>
        <v>1077767.2387140805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10844.241634198874</v>
      </c>
      <c r="J172">
        <f t="shared" si="25"/>
        <v>2311.9176610457362</v>
      </c>
      <c r="K172">
        <f t="shared" si="26"/>
        <v>8532.3239731531376</v>
      </c>
      <c r="L172">
        <f t="shared" si="27"/>
        <v>1075455.3210530349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10844.241634198874</v>
      </c>
      <c r="J173">
        <f t="shared" si="25"/>
        <v>2330.2203425290136</v>
      </c>
      <c r="K173">
        <f t="shared" si="26"/>
        <v>8514.0212916698601</v>
      </c>
      <c r="L173">
        <f t="shared" si="27"/>
        <v>1073125.1007105059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10844.241634198874</v>
      </c>
      <c r="J174">
        <f t="shared" si="25"/>
        <v>2348.6679202407031</v>
      </c>
      <c r="K174">
        <f t="shared" si="26"/>
        <v>8495.5737139581706</v>
      </c>
      <c r="L174">
        <f t="shared" si="27"/>
        <v>1070776.4327902652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10844.241634198874</v>
      </c>
      <c r="J175">
        <f t="shared" si="25"/>
        <v>2367.2615412759405</v>
      </c>
      <c r="K175">
        <f t="shared" si="26"/>
        <v>8476.9800929229332</v>
      </c>
      <c r="L175">
        <f t="shared" si="27"/>
        <v>1068409.1712489892</v>
      </c>
      <c r="M175" s="34"/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10844.241634198874</v>
      </c>
      <c r="J176">
        <f t="shared" si="25"/>
        <v>2386.0023618110426</v>
      </c>
      <c r="K176">
        <f t="shared" si="26"/>
        <v>8458.2392723878311</v>
      </c>
      <c r="L176">
        <f t="shared" si="27"/>
        <v>1066023.1688871782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10844.241634198874</v>
      </c>
      <c r="J177">
        <f t="shared" si="25"/>
        <v>2404.8915471753789</v>
      </c>
      <c r="K177">
        <f t="shared" si="26"/>
        <v>8439.3500870234948</v>
      </c>
      <c r="L177">
        <f t="shared" si="27"/>
        <v>1063618.2773400028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10844.241634198874</v>
      </c>
      <c r="J178">
        <f t="shared" si="25"/>
        <v>2423.9302719238513</v>
      </c>
      <c r="K178">
        <f t="shared" si="26"/>
        <v>8420.3113622750225</v>
      </c>
      <c r="L178">
        <f t="shared" si="27"/>
        <v>1061194.347068079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10844.241634198874</v>
      </c>
      <c r="J179">
        <f t="shared" si="25"/>
        <v>2443.1197199099151</v>
      </c>
      <c r="K179">
        <f t="shared" si="26"/>
        <v>8401.1219142889586</v>
      </c>
      <c r="L179">
        <f t="shared" si="27"/>
        <v>1058751.2273481691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10844.241634198874</v>
      </c>
      <c r="J180">
        <f t="shared" si="25"/>
        <v>2462.4610843592018</v>
      </c>
      <c r="K180">
        <f t="shared" si="26"/>
        <v>8381.7805498396719</v>
      </c>
      <c r="L180">
        <f t="shared" si="27"/>
        <v>1056288.76626381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10844.241634198874</v>
      </c>
      <c r="J181">
        <f t="shared" si="25"/>
        <v>2481.9555679437108</v>
      </c>
      <c r="K181">
        <f t="shared" si="26"/>
        <v>8362.286066255163</v>
      </c>
      <c r="L181">
        <f t="shared" si="27"/>
        <v>1053806.8106958664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10844.241634198874</v>
      </c>
      <c r="J182">
        <f t="shared" si="25"/>
        <v>2501.604382856598</v>
      </c>
      <c r="K182">
        <f t="shared" si="26"/>
        <v>8342.6372513422757</v>
      </c>
      <c r="L182">
        <f t="shared" si="27"/>
        <v>1051305.2063130098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10844.241634198874</v>
      </c>
      <c r="J183">
        <f t="shared" si="25"/>
        <v>2521.4087508875455</v>
      </c>
      <c r="K183">
        <f t="shared" si="26"/>
        <v>8322.8328833113283</v>
      </c>
      <c r="L183">
        <f t="shared" si="27"/>
        <v>1048783.7975621223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10844.241634198874</v>
      </c>
      <c r="J184">
        <f t="shared" si="25"/>
        <v>2541.3699034987385</v>
      </c>
      <c r="K184">
        <f t="shared" si="26"/>
        <v>8302.8717307001352</v>
      </c>
      <c r="L184">
        <f t="shared" si="27"/>
        <v>1046242.4276586236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10844.241634198874</v>
      </c>
      <c r="J185">
        <f t="shared" si="25"/>
        <v>2561.4890819014363</v>
      </c>
      <c r="K185">
        <f t="shared" si="26"/>
        <v>8282.7525522974374</v>
      </c>
      <c r="L185">
        <f t="shared" si="27"/>
        <v>1043680.9385767222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10844.241634198874</v>
      </c>
      <c r="J186">
        <f t="shared" si="25"/>
        <v>2581.767537133157</v>
      </c>
      <c r="K186">
        <f t="shared" si="26"/>
        <v>8262.4740970657167</v>
      </c>
      <c r="L186">
        <f t="shared" si="27"/>
        <v>1041099.171039589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10844.241634198874</v>
      </c>
      <c r="J187">
        <f t="shared" si="25"/>
        <v>2602.2065301354614</v>
      </c>
      <c r="K187">
        <f t="shared" si="26"/>
        <v>8242.0351040634123</v>
      </c>
      <c r="L187">
        <f t="shared" si="27"/>
        <v>1038496.9645094535</v>
      </c>
      <c r="M187" s="34"/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10844.241634198874</v>
      </c>
      <c r="J188">
        <f t="shared" si="25"/>
        <v>2622.8073318323659</v>
      </c>
      <c r="K188">
        <f t="shared" si="26"/>
        <v>8221.4343023665078</v>
      </c>
      <c r="L188">
        <f t="shared" si="27"/>
        <v>1035874.1571776211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10844.241634198874</v>
      </c>
      <c r="J189">
        <f t="shared" si="25"/>
        <v>2643.571223209372</v>
      </c>
      <c r="K189">
        <f t="shared" si="26"/>
        <v>8200.6704109895018</v>
      </c>
      <c r="L189">
        <f t="shared" si="27"/>
        <v>1033230.5859544118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10844.241634198874</v>
      </c>
      <c r="J190">
        <f t="shared" si="25"/>
        <v>2664.4994953931136</v>
      </c>
      <c r="K190">
        <f t="shared" si="26"/>
        <v>8179.7421388057601</v>
      </c>
      <c r="L190">
        <f t="shared" si="27"/>
        <v>1030566.0864590186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10844.241634198874</v>
      </c>
      <c r="J191">
        <f t="shared" si="25"/>
        <v>2685.593449731643</v>
      </c>
      <c r="K191">
        <f t="shared" si="26"/>
        <v>8158.6481844672307</v>
      </c>
      <c r="L191">
        <f t="shared" si="27"/>
        <v>1027880.493009287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10844.241634198874</v>
      </c>
      <c r="J192">
        <f t="shared" si="25"/>
        <v>2706.8543978753505</v>
      </c>
      <c r="K192">
        <f t="shared" si="26"/>
        <v>8137.3872363235232</v>
      </c>
      <c r="L192">
        <f t="shared" si="27"/>
        <v>1025173.6386114117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10844.241634198874</v>
      </c>
      <c r="J193">
        <f t="shared" si="25"/>
        <v>2728.2836618585306</v>
      </c>
      <c r="K193">
        <f t="shared" si="26"/>
        <v>8115.9579723403431</v>
      </c>
      <c r="L193">
        <f t="shared" si="27"/>
        <v>1022445.3549495531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10844.241634198874</v>
      </c>
      <c r="J194">
        <f t="shared" si="25"/>
        <v>2749.8825741815772</v>
      </c>
      <c r="K194">
        <f t="shared" si="26"/>
        <v>8094.3590600172965</v>
      </c>
      <c r="L194">
        <f t="shared" si="27"/>
        <v>1019695.4723753716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10844.241634198874</v>
      </c>
      <c r="J195">
        <f t="shared" si="25"/>
        <v>2771.6524778938483</v>
      </c>
      <c r="K195">
        <f t="shared" si="26"/>
        <v>8072.5891563050254</v>
      </c>
      <c r="L195">
        <f t="shared" si="27"/>
        <v>1016923.8198974777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10844.241634198874</v>
      </c>
      <c r="J196">
        <f t="shared" si="25"/>
        <v>2793.5947266771745</v>
      </c>
      <c r="K196">
        <f t="shared" si="26"/>
        <v>8050.6469075216992</v>
      </c>
      <c r="L196">
        <f t="shared" si="27"/>
        <v>1014130.2251708006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10844.241634198874</v>
      </c>
      <c r="J197">
        <f t="shared" si="25"/>
        <v>2815.7106849300353</v>
      </c>
      <c r="K197">
        <f t="shared" si="26"/>
        <v>8028.5309492688384</v>
      </c>
      <c r="L197">
        <f t="shared" si="27"/>
        <v>1011314.5144858705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10844.241634198874</v>
      </c>
      <c r="J198">
        <f t="shared" si="25"/>
        <v>2838.0017278523983</v>
      </c>
      <c r="K198">
        <f t="shared" si="26"/>
        <v>8006.2399063464754</v>
      </c>
      <c r="L198">
        <f t="shared" si="27"/>
        <v>1008476.5127580181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10844.241634198874</v>
      </c>
      <c r="J199">
        <f t="shared" si="25"/>
        <v>2860.4692415312302</v>
      </c>
      <c r="K199">
        <f t="shared" si="26"/>
        <v>7983.7723926676435</v>
      </c>
      <c r="L199">
        <f t="shared" si="27"/>
        <v>1005616.0435164869</v>
      </c>
      <c r="M199" s="34"/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10844.241634198874</v>
      </c>
      <c r="J200">
        <f t="shared" si="25"/>
        <v>2883.114623026685</v>
      </c>
      <c r="K200">
        <f t="shared" si="26"/>
        <v>7961.1270111721888</v>
      </c>
      <c r="L200">
        <f t="shared" si="27"/>
        <v>1002732.9288934602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10844.241634198874</v>
      </c>
      <c r="J201">
        <f t="shared" ref="J201:J264" si="33">I201-K201</f>
        <v>2905.9392804589797</v>
      </c>
      <c r="K201">
        <f t="shared" ref="K201:K264" si="34">L200*$D$3/12</f>
        <v>7938.302353739894</v>
      </c>
      <c r="L201">
        <f t="shared" si="27"/>
        <v>999826.98961300123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10844.241634198874</v>
      </c>
      <c r="J202">
        <f t="shared" si="33"/>
        <v>2928.9446330959463</v>
      </c>
      <c r="K202">
        <f t="shared" si="34"/>
        <v>7915.2970011029274</v>
      </c>
      <c r="L202">
        <f t="shared" si="27"/>
        <v>996898.04497990524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10844.241634198874</v>
      </c>
      <c r="J203">
        <f t="shared" si="33"/>
        <v>2952.1321114412904</v>
      </c>
      <c r="K203">
        <f t="shared" si="34"/>
        <v>7892.1095227575834</v>
      </c>
      <c r="L203">
        <f t="shared" si="27"/>
        <v>993945.9128684639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10844.241634198874</v>
      </c>
      <c r="J204">
        <f t="shared" si="33"/>
        <v>2975.5031573235347</v>
      </c>
      <c r="K204">
        <f t="shared" si="34"/>
        <v>7868.7384768753391</v>
      </c>
      <c r="L204">
        <f t="shared" si="27"/>
        <v>990970.40971114032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10844.241634198874</v>
      </c>
      <c r="J205">
        <f t="shared" si="33"/>
        <v>2999.0592239856796</v>
      </c>
      <c r="K205">
        <f t="shared" si="34"/>
        <v>7845.1824102131941</v>
      </c>
      <c r="L205">
        <f t="shared" si="27"/>
        <v>987971.35048715468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10844.241634198874</v>
      </c>
      <c r="J206">
        <f t="shared" si="33"/>
        <v>3022.8017761755664</v>
      </c>
      <c r="K206">
        <f t="shared" si="34"/>
        <v>7821.4398580233074</v>
      </c>
      <c r="L206">
        <f t="shared" si="27"/>
        <v>984948.54871097906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10844.241634198874</v>
      </c>
      <c r="J207">
        <f t="shared" si="33"/>
        <v>3046.7322902369569</v>
      </c>
      <c r="K207">
        <f t="shared" si="34"/>
        <v>7797.5093439619168</v>
      </c>
      <c r="L207">
        <f t="shared" si="27"/>
        <v>981901.81642074208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10844.241634198874</v>
      </c>
      <c r="J208">
        <f t="shared" si="33"/>
        <v>3070.8522542013325</v>
      </c>
      <c r="K208">
        <f t="shared" si="34"/>
        <v>7773.3893799975413</v>
      </c>
      <c r="L208">
        <f t="shared" si="27"/>
        <v>978830.96416654077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10844.241634198874</v>
      </c>
      <c r="J209">
        <f t="shared" si="33"/>
        <v>3095.1631678804251</v>
      </c>
      <c r="K209">
        <f t="shared" si="34"/>
        <v>7749.0784663184486</v>
      </c>
      <c r="L209">
        <f t="shared" si="27"/>
        <v>975735.80099866039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10844.241634198874</v>
      </c>
      <c r="J210">
        <f t="shared" si="33"/>
        <v>3119.6665429594786</v>
      </c>
      <c r="K210">
        <f t="shared" si="34"/>
        <v>7724.5750912393951</v>
      </c>
      <c r="L210">
        <f t="shared" si="27"/>
        <v>972616.13445570087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10844.241634198874</v>
      </c>
      <c r="J211">
        <f t="shared" si="33"/>
        <v>3144.3639030912409</v>
      </c>
      <c r="K211">
        <f t="shared" si="34"/>
        <v>7699.8777311076328</v>
      </c>
      <c r="L211">
        <f t="shared" si="27"/>
        <v>969471.77055260958</v>
      </c>
      <c r="M211" s="34"/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10844.241634198874</v>
      </c>
      <c r="J212">
        <f t="shared" si="33"/>
        <v>3169.2567839907142</v>
      </c>
      <c r="K212">
        <f t="shared" si="34"/>
        <v>7674.9848502081595</v>
      </c>
      <c r="L212">
        <f t="shared" si="27"/>
        <v>966302.51376861881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10844.241634198874</v>
      </c>
      <c r="J213">
        <f t="shared" si="33"/>
        <v>3194.3467335306423</v>
      </c>
      <c r="K213">
        <f t="shared" si="34"/>
        <v>7649.8949006682315</v>
      </c>
      <c r="L213">
        <f t="shared" si="27"/>
        <v>963108.16703508818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10844.241634198874</v>
      </c>
      <c r="J214">
        <f t="shared" si="33"/>
        <v>3219.6353118377583</v>
      </c>
      <c r="K214">
        <f t="shared" si="34"/>
        <v>7624.6063223611154</v>
      </c>
      <c r="L214">
        <f t="shared" si="27"/>
        <v>959888.5317232504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10844.241634198874</v>
      </c>
      <c r="J215">
        <f t="shared" si="33"/>
        <v>3245.1240913898082</v>
      </c>
      <c r="K215">
        <f t="shared" si="34"/>
        <v>7599.1175428090655</v>
      </c>
      <c r="L215">
        <f t="shared" ref="L215:L278" si="35">L214-J215</f>
        <v>956643.40763186058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10844.241634198874</v>
      </c>
      <c r="J216">
        <f t="shared" si="33"/>
        <v>3270.8146571133102</v>
      </c>
      <c r="K216">
        <f t="shared" si="34"/>
        <v>7573.4269770855635</v>
      </c>
      <c r="L216">
        <f t="shared" si="35"/>
        <v>953372.5929747473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10844.241634198874</v>
      </c>
      <c r="J217">
        <f t="shared" si="33"/>
        <v>3296.7086064821242</v>
      </c>
      <c r="K217">
        <f t="shared" si="34"/>
        <v>7547.5330277167495</v>
      </c>
      <c r="L217">
        <f t="shared" si="35"/>
        <v>950075.88436826516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10844.241634198874</v>
      </c>
      <c r="J218">
        <f t="shared" si="33"/>
        <v>3322.8075496167748</v>
      </c>
      <c r="K218">
        <f t="shared" si="34"/>
        <v>7521.4340845820989</v>
      </c>
      <c r="L218">
        <f t="shared" si="35"/>
        <v>946753.07681864838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10844.241634198874</v>
      </c>
      <c r="J219">
        <f t="shared" si="33"/>
        <v>3349.1131093845743</v>
      </c>
      <c r="K219">
        <f t="shared" si="34"/>
        <v>7495.1285248142995</v>
      </c>
      <c r="L219">
        <f t="shared" si="35"/>
        <v>943403.96370926383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10844.241634198874</v>
      </c>
      <c r="J220">
        <f t="shared" si="33"/>
        <v>3375.626921500535</v>
      </c>
      <c r="K220">
        <f t="shared" si="34"/>
        <v>7468.6147126983387</v>
      </c>
      <c r="L220">
        <f t="shared" si="35"/>
        <v>940028.33678776328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10844.241634198874</v>
      </c>
      <c r="J221">
        <f t="shared" si="33"/>
        <v>3402.3506346290806</v>
      </c>
      <c r="K221">
        <f t="shared" si="34"/>
        <v>7441.8909995697932</v>
      </c>
      <c r="L221">
        <f t="shared" si="35"/>
        <v>936625.98615313426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10844.241634198874</v>
      </c>
      <c r="J222">
        <f t="shared" si="33"/>
        <v>3429.2859104865611</v>
      </c>
      <c r="K222">
        <f t="shared" si="34"/>
        <v>7414.9557237123126</v>
      </c>
      <c r="L222">
        <f t="shared" si="35"/>
        <v>933196.70024264767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10844.241634198874</v>
      </c>
      <c r="J223">
        <f t="shared" si="33"/>
        <v>3456.43442394458</v>
      </c>
      <c r="K223">
        <f t="shared" si="34"/>
        <v>7387.8072102542938</v>
      </c>
      <c r="L223">
        <f t="shared" si="35"/>
        <v>929740.2658187031</v>
      </c>
      <c r="M223" s="1"/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10844.241634198874</v>
      </c>
      <c r="J224">
        <f t="shared" si="33"/>
        <v>3483.7978631341412</v>
      </c>
      <c r="K224">
        <f t="shared" si="34"/>
        <v>7360.4437710647326</v>
      </c>
      <c r="L224">
        <f t="shared" si="35"/>
        <v>926256.46795556892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10844.241634198874</v>
      </c>
      <c r="J225">
        <f t="shared" si="33"/>
        <v>3511.3779295506192</v>
      </c>
      <c r="K225">
        <f t="shared" si="34"/>
        <v>7332.8637046482545</v>
      </c>
      <c r="L225">
        <f t="shared" si="35"/>
        <v>922745.09002601833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10844.241634198874</v>
      </c>
      <c r="J226">
        <f t="shared" si="33"/>
        <v>3539.176338159562</v>
      </c>
      <c r="K226">
        <f t="shared" si="34"/>
        <v>7305.0652960393118</v>
      </c>
      <c r="L226">
        <f t="shared" si="35"/>
        <v>919205.91368785873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10844.241634198874</v>
      </c>
      <c r="J227">
        <f t="shared" si="33"/>
        <v>3567.1948175033258</v>
      </c>
      <c r="K227">
        <f t="shared" si="34"/>
        <v>7277.0468166955479</v>
      </c>
      <c r="L227">
        <f t="shared" si="35"/>
        <v>915638.7188703554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10844.241634198874</v>
      </c>
      <c r="J228">
        <f t="shared" si="33"/>
        <v>3595.4351098085599</v>
      </c>
      <c r="K228">
        <f t="shared" si="34"/>
        <v>7248.8065243903138</v>
      </c>
      <c r="L228">
        <f t="shared" si="35"/>
        <v>912043.28376054682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10844.241634198874</v>
      </c>
      <c r="J229">
        <f t="shared" si="33"/>
        <v>3623.8989710945443</v>
      </c>
      <c r="K229">
        <f t="shared" si="34"/>
        <v>7220.3426631043294</v>
      </c>
      <c r="L229">
        <f t="shared" si="35"/>
        <v>908419.38478945231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10844.241634198874</v>
      </c>
      <c r="J230">
        <f t="shared" si="33"/>
        <v>3652.5881712823766</v>
      </c>
      <c r="K230">
        <f t="shared" si="34"/>
        <v>7191.6534629164971</v>
      </c>
      <c r="L230">
        <f t="shared" si="35"/>
        <v>904766.79661816987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10844.241634198874</v>
      </c>
      <c r="J231">
        <f t="shared" si="33"/>
        <v>3681.5044943050289</v>
      </c>
      <c r="K231">
        <f t="shared" si="34"/>
        <v>7162.7371398938449</v>
      </c>
      <c r="L231">
        <f t="shared" si="35"/>
        <v>901085.29212386487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10844.241634198874</v>
      </c>
      <c r="J232">
        <f t="shared" si="33"/>
        <v>3710.649738218277</v>
      </c>
      <c r="K232">
        <f t="shared" si="34"/>
        <v>7133.5918959805967</v>
      </c>
      <c r="L232">
        <f t="shared" si="35"/>
        <v>897374.64238564658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10844.241634198874</v>
      </c>
      <c r="J233">
        <f t="shared" si="33"/>
        <v>3740.0257153125049</v>
      </c>
      <c r="K233">
        <f t="shared" si="34"/>
        <v>7104.2159188863689</v>
      </c>
      <c r="L233">
        <f t="shared" si="35"/>
        <v>893634.61667033413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10844.241634198874</v>
      </c>
      <c r="J234">
        <f t="shared" si="33"/>
        <v>3769.6342522253954</v>
      </c>
      <c r="K234">
        <f t="shared" si="34"/>
        <v>7074.6073819734784</v>
      </c>
      <c r="L234">
        <f t="shared" si="35"/>
        <v>889864.98241810873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10844.241634198874</v>
      </c>
      <c r="J235">
        <f t="shared" si="33"/>
        <v>3799.4771900555124</v>
      </c>
      <c r="K235">
        <f t="shared" si="34"/>
        <v>7044.7644441433613</v>
      </c>
      <c r="L235">
        <f t="shared" si="35"/>
        <v>886065.5052280532</v>
      </c>
      <c r="M235" s="34"/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10844.241634198874</v>
      </c>
      <c r="J236">
        <f t="shared" si="33"/>
        <v>3829.5563844767867</v>
      </c>
      <c r="K236">
        <f t="shared" si="34"/>
        <v>7014.6852497220871</v>
      </c>
      <c r="L236">
        <f t="shared" si="35"/>
        <v>882235.94884357636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10844.241634198874</v>
      </c>
      <c r="J237">
        <f t="shared" si="33"/>
        <v>3859.8737058538945</v>
      </c>
      <c r="K237">
        <f t="shared" si="34"/>
        <v>6984.3679283449792</v>
      </c>
      <c r="L237">
        <f t="shared" si="35"/>
        <v>878376.07513772242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10844.241634198874</v>
      </c>
      <c r="J238">
        <f t="shared" si="33"/>
        <v>3890.4310393585711</v>
      </c>
      <c r="K238">
        <f t="shared" si="34"/>
        <v>6953.8105948403027</v>
      </c>
      <c r="L238">
        <f t="shared" si="35"/>
        <v>874485.64409836382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10844.241634198874</v>
      </c>
      <c r="J239">
        <f t="shared" si="33"/>
        <v>3921.2302850868273</v>
      </c>
      <c r="K239">
        <f t="shared" si="34"/>
        <v>6923.0113491120464</v>
      </c>
      <c r="L239">
        <f t="shared" si="35"/>
        <v>870564.41381327703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10844.241634198874</v>
      </c>
      <c r="J240">
        <f t="shared" si="33"/>
        <v>3952.2733581770972</v>
      </c>
      <c r="K240">
        <f t="shared" si="34"/>
        <v>6891.9682760217765</v>
      </c>
      <c r="L240">
        <f t="shared" si="35"/>
        <v>866612.14045509999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10844.241634198874</v>
      </c>
      <c r="J241">
        <f t="shared" si="33"/>
        <v>3983.5621889293316</v>
      </c>
      <c r="K241">
        <f t="shared" si="34"/>
        <v>6860.6794452695422</v>
      </c>
      <c r="L241">
        <f t="shared" si="35"/>
        <v>862628.57826617069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10844.241634198874</v>
      </c>
      <c r="J242">
        <f t="shared" si="33"/>
        <v>4015.0987229250222</v>
      </c>
      <c r="K242">
        <f t="shared" si="34"/>
        <v>6829.1429112738515</v>
      </c>
      <c r="L242">
        <f t="shared" si="35"/>
        <v>858613.47954324563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10844.241634198874</v>
      </c>
      <c r="J243">
        <f t="shared" si="33"/>
        <v>4046.8849211481784</v>
      </c>
      <c r="K243">
        <f t="shared" si="34"/>
        <v>6797.3567130506954</v>
      </c>
      <c r="L243">
        <f t="shared" si="35"/>
        <v>854566.59462209744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10844.241634198874</v>
      </c>
      <c r="J244">
        <f t="shared" si="33"/>
        <v>4078.9227601072689</v>
      </c>
      <c r="K244">
        <f t="shared" si="34"/>
        <v>6765.3188740916048</v>
      </c>
      <c r="L244">
        <f t="shared" si="35"/>
        <v>850487.67186199012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10844.241634198874</v>
      </c>
      <c r="J245">
        <f t="shared" si="33"/>
        <v>4111.2142319581189</v>
      </c>
      <c r="K245">
        <f t="shared" si="34"/>
        <v>6733.0274022407548</v>
      </c>
      <c r="L245">
        <f t="shared" si="35"/>
        <v>846376.45763003197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10844.241634198874</v>
      </c>
      <c r="J246">
        <f t="shared" si="33"/>
        <v>4143.7613446277874</v>
      </c>
      <c r="K246">
        <f t="shared" si="34"/>
        <v>6700.4802895710864</v>
      </c>
      <c r="L246">
        <f t="shared" si="35"/>
        <v>842232.69628540415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10844.241634198874</v>
      </c>
      <c r="J247">
        <f t="shared" si="33"/>
        <v>4176.5661219394233</v>
      </c>
      <c r="K247">
        <f t="shared" si="34"/>
        <v>6667.6755122594504</v>
      </c>
      <c r="L247">
        <f t="shared" si="35"/>
        <v>838056.1301634647</v>
      </c>
      <c r="M247" s="34"/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10844.241634198874</v>
      </c>
      <c r="J248">
        <f t="shared" si="33"/>
        <v>4209.6306037381119</v>
      </c>
      <c r="K248">
        <f t="shared" si="34"/>
        <v>6634.6110304607619</v>
      </c>
      <c r="L248">
        <f t="shared" si="35"/>
        <v>833846.49955972657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10844.241634198874</v>
      </c>
      <c r="J249">
        <f t="shared" si="33"/>
        <v>4242.9568460177052</v>
      </c>
      <c r="K249">
        <f t="shared" si="34"/>
        <v>6601.2847881811686</v>
      </c>
      <c r="L249">
        <f t="shared" si="35"/>
        <v>829603.54271370883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10844.241634198874</v>
      </c>
      <c r="J250">
        <f t="shared" si="33"/>
        <v>4276.546921048679</v>
      </c>
      <c r="K250">
        <f t="shared" si="34"/>
        <v>6567.6947131501947</v>
      </c>
      <c r="L250">
        <f t="shared" si="35"/>
        <v>825326.99579266016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10844.241634198874</v>
      </c>
      <c r="J251">
        <f t="shared" si="33"/>
        <v>4310.40291750698</v>
      </c>
      <c r="K251">
        <f t="shared" si="34"/>
        <v>6533.8387166918938</v>
      </c>
      <c r="L251">
        <f t="shared" si="35"/>
        <v>821016.59287515318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10844.241634198874</v>
      </c>
      <c r="J252">
        <f t="shared" si="33"/>
        <v>4344.5269406039106</v>
      </c>
      <c r="K252">
        <f t="shared" si="34"/>
        <v>6499.7146935949631</v>
      </c>
      <c r="L252">
        <f t="shared" si="35"/>
        <v>816672.06593454932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10844.241634198874</v>
      </c>
      <c r="J253">
        <f t="shared" si="33"/>
        <v>4378.9211122170254</v>
      </c>
      <c r="K253">
        <f t="shared" si="34"/>
        <v>6465.3205219818483</v>
      </c>
      <c r="L253">
        <f t="shared" si="35"/>
        <v>812293.14482233231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10844.241634198874</v>
      </c>
      <c r="J254">
        <f t="shared" si="33"/>
        <v>4413.5875710220762</v>
      </c>
      <c r="K254">
        <f t="shared" si="34"/>
        <v>6430.6540631767975</v>
      </c>
      <c r="L254">
        <f t="shared" si="35"/>
        <v>807879.55725131021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10844.241634198874</v>
      </c>
      <c r="J255">
        <f t="shared" si="33"/>
        <v>4448.5284726260015</v>
      </c>
      <c r="K255">
        <f t="shared" si="34"/>
        <v>6395.7131615728722</v>
      </c>
      <c r="L255">
        <f t="shared" si="35"/>
        <v>803431.02877868421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10844.241634198874</v>
      </c>
      <c r="J256">
        <f t="shared" si="33"/>
        <v>4483.7459897009567</v>
      </c>
      <c r="K256">
        <f t="shared" si="34"/>
        <v>6360.4956444979171</v>
      </c>
      <c r="L256">
        <f t="shared" si="35"/>
        <v>798947.2827889832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10844.241634198874</v>
      </c>
      <c r="J257">
        <f t="shared" si="33"/>
        <v>4519.2423121194233</v>
      </c>
      <c r="K257">
        <f t="shared" si="34"/>
        <v>6324.9993220794504</v>
      </c>
      <c r="L257">
        <f t="shared" si="35"/>
        <v>794428.04047686374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10844.241634198874</v>
      </c>
      <c r="J258">
        <f t="shared" si="33"/>
        <v>4555.0196470903693</v>
      </c>
      <c r="K258">
        <f t="shared" si="34"/>
        <v>6289.2219871085044</v>
      </c>
      <c r="L258">
        <f t="shared" si="35"/>
        <v>789873.02082977339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10844.241634198874</v>
      </c>
      <c r="J259">
        <f t="shared" si="33"/>
        <v>4591.0802192965011</v>
      </c>
      <c r="K259">
        <f t="shared" si="34"/>
        <v>6253.1614149023726</v>
      </c>
      <c r="L259">
        <f t="shared" si="35"/>
        <v>785281.94061047689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10844.241634198874</v>
      </c>
      <c r="J260">
        <f t="shared" si="33"/>
        <v>4627.4262710325984</v>
      </c>
      <c r="K260">
        <f t="shared" si="34"/>
        <v>6216.8153631662753</v>
      </c>
      <c r="L260">
        <f t="shared" si="35"/>
        <v>780654.51433944434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10844.241634198874</v>
      </c>
      <c r="J261">
        <f t="shared" si="33"/>
        <v>4664.06006234494</v>
      </c>
      <c r="K261">
        <f t="shared" si="34"/>
        <v>6180.1815718539337</v>
      </c>
      <c r="L261">
        <f t="shared" si="35"/>
        <v>775990.45427709946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10844.241634198874</v>
      </c>
      <c r="J262">
        <f t="shared" si="33"/>
        <v>4700.9838711718357</v>
      </c>
      <c r="K262">
        <f t="shared" si="34"/>
        <v>6143.257763027038</v>
      </c>
      <c r="L262">
        <f t="shared" si="35"/>
        <v>771289.47040592763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10844.241634198874</v>
      </c>
      <c r="J263">
        <f t="shared" si="33"/>
        <v>4738.1999934852802</v>
      </c>
      <c r="K263">
        <f t="shared" si="34"/>
        <v>6106.0416407135936</v>
      </c>
      <c r="L263">
        <f t="shared" si="35"/>
        <v>766551.27041244239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10844.241634198874</v>
      </c>
      <c r="J264">
        <f t="shared" si="33"/>
        <v>4775.710743433704</v>
      </c>
      <c r="K264">
        <f t="shared" si="34"/>
        <v>6068.5308907651697</v>
      </c>
      <c r="L264">
        <f t="shared" si="35"/>
        <v>761775.55966900871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10844.241634198874</v>
      </c>
      <c r="J265">
        <f t="shared" ref="J265:J328" si="41">I265-K265</f>
        <v>4813.5184534858881</v>
      </c>
      <c r="K265">
        <f t="shared" ref="K265:K328" si="42">L264*$D$3/12</f>
        <v>6030.7231807129856</v>
      </c>
      <c r="L265">
        <f t="shared" si="35"/>
        <v>756962.0412155228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10844.241634198874</v>
      </c>
      <c r="J266">
        <f t="shared" si="41"/>
        <v>4851.6254745759852</v>
      </c>
      <c r="K266">
        <f t="shared" si="42"/>
        <v>5992.6161596228885</v>
      </c>
      <c r="L266">
        <f t="shared" si="35"/>
        <v>752110.41574094677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10844.241634198874</v>
      </c>
      <c r="J267">
        <f t="shared" si="41"/>
        <v>4890.034176249711</v>
      </c>
      <c r="K267">
        <f t="shared" si="42"/>
        <v>5954.2074579491627</v>
      </c>
      <c r="L267">
        <f t="shared" si="35"/>
        <v>747220.38156469702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10844.241634198874</v>
      </c>
      <c r="J268">
        <f t="shared" si="41"/>
        <v>4928.7469468116888</v>
      </c>
      <c r="K268">
        <f t="shared" si="42"/>
        <v>5915.494687387185</v>
      </c>
      <c r="L268">
        <f t="shared" si="35"/>
        <v>742291.63461788534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10844.241634198874</v>
      </c>
      <c r="J269">
        <f t="shared" si="41"/>
        <v>4967.7661934739472</v>
      </c>
      <c r="K269">
        <f t="shared" si="42"/>
        <v>5876.4754407249266</v>
      </c>
      <c r="L269">
        <f t="shared" si="35"/>
        <v>737323.8684244114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10844.241634198874</v>
      </c>
      <c r="J270">
        <f t="shared" si="41"/>
        <v>5007.0943425056166</v>
      </c>
      <c r="K270">
        <f t="shared" si="42"/>
        <v>5837.1472916932571</v>
      </c>
      <c r="L270">
        <f t="shared" si="35"/>
        <v>732316.77408190584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10844.241634198874</v>
      </c>
      <c r="J271">
        <f t="shared" si="41"/>
        <v>5046.7338393837863</v>
      </c>
      <c r="K271">
        <f t="shared" si="42"/>
        <v>5797.5077948150874</v>
      </c>
      <c r="L271">
        <f t="shared" si="35"/>
        <v>727270.04024252202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10844.241634198874</v>
      </c>
      <c r="J272">
        <f t="shared" si="41"/>
        <v>5086.6871489455743</v>
      </c>
      <c r="K272">
        <f t="shared" si="42"/>
        <v>5757.5544852532994</v>
      </c>
      <c r="L272">
        <f t="shared" si="35"/>
        <v>722183.3530935765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10844.241634198874</v>
      </c>
      <c r="J273">
        <f t="shared" si="41"/>
        <v>5126.9567555413932</v>
      </c>
      <c r="K273">
        <f t="shared" si="42"/>
        <v>5717.2848786574805</v>
      </c>
      <c r="L273">
        <f t="shared" si="35"/>
        <v>717056.39633803512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10844.241634198874</v>
      </c>
      <c r="J274">
        <f t="shared" si="41"/>
        <v>5167.5451631894293</v>
      </c>
      <c r="K274">
        <f t="shared" si="42"/>
        <v>5676.6964710094444</v>
      </c>
      <c r="L274">
        <f t="shared" si="35"/>
        <v>711888.85117484571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10844.241634198874</v>
      </c>
      <c r="J275">
        <f t="shared" si="41"/>
        <v>5208.4548957313445</v>
      </c>
      <c r="K275">
        <f t="shared" si="42"/>
        <v>5635.7867384675292</v>
      </c>
      <c r="L275">
        <f t="shared" si="35"/>
        <v>706680.39627911441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10844.241634198874</v>
      </c>
      <c r="J276">
        <f t="shared" si="41"/>
        <v>5249.688496989218</v>
      </c>
      <c r="K276">
        <f t="shared" si="42"/>
        <v>5594.5531372096557</v>
      </c>
      <c r="L276">
        <f t="shared" si="35"/>
        <v>701430.70778212522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10844.241634198874</v>
      </c>
      <c r="J277">
        <f t="shared" si="41"/>
        <v>5291.2485309237154</v>
      </c>
      <c r="K277">
        <f t="shared" si="42"/>
        <v>5552.9931032751583</v>
      </c>
      <c r="L277">
        <f t="shared" si="35"/>
        <v>696139.45925120148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10844.241634198874</v>
      </c>
      <c r="J278">
        <f t="shared" si="41"/>
        <v>5333.1375817935286</v>
      </c>
      <c r="K278">
        <f t="shared" si="42"/>
        <v>5511.1040524053451</v>
      </c>
      <c r="L278">
        <f t="shared" si="35"/>
        <v>690806.321669408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10844.241634198874</v>
      </c>
      <c r="J279">
        <f t="shared" si="41"/>
        <v>5375.3582543160601</v>
      </c>
      <c r="K279">
        <f t="shared" si="42"/>
        <v>5468.8833798828136</v>
      </c>
      <c r="L279">
        <f t="shared" ref="L279:L342" si="43">L278-J279</f>
        <v>685430.96341509197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10844.241634198874</v>
      </c>
      <c r="J280">
        <f t="shared" si="41"/>
        <v>5417.9131738293954</v>
      </c>
      <c r="K280">
        <f t="shared" si="42"/>
        <v>5426.3284603694783</v>
      </c>
      <c r="L280">
        <f t="shared" si="43"/>
        <v>680013.05024126254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10844.241634198874</v>
      </c>
      <c r="J281">
        <f t="shared" si="41"/>
        <v>5460.8049864555451</v>
      </c>
      <c r="K281">
        <f t="shared" si="42"/>
        <v>5383.4366477433286</v>
      </c>
      <c r="L281">
        <f t="shared" si="43"/>
        <v>674552.24525480694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10844.241634198874</v>
      </c>
      <c r="J282">
        <f t="shared" si="41"/>
        <v>5504.0363592649855</v>
      </c>
      <c r="K282">
        <f t="shared" si="42"/>
        <v>5340.2052749338882</v>
      </c>
      <c r="L282">
        <f t="shared" si="43"/>
        <v>669048.20889554196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10844.241634198874</v>
      </c>
      <c r="J283">
        <f t="shared" si="41"/>
        <v>5547.6099804425003</v>
      </c>
      <c r="K283">
        <f t="shared" si="42"/>
        <v>5296.6316537563735</v>
      </c>
      <c r="L283">
        <f t="shared" si="43"/>
        <v>663500.59891509952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10844.241634198874</v>
      </c>
      <c r="J284">
        <f t="shared" si="41"/>
        <v>5591.5285594543357</v>
      </c>
      <c r="K284">
        <f t="shared" si="42"/>
        <v>5252.7130747445381</v>
      </c>
      <c r="L284">
        <f t="shared" si="43"/>
        <v>657909.07035564515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10844.241634198874</v>
      </c>
      <c r="J285">
        <f t="shared" si="41"/>
        <v>5635.7948272166832</v>
      </c>
      <c r="K285">
        <f t="shared" si="42"/>
        <v>5208.4468069821905</v>
      </c>
      <c r="L285">
        <f t="shared" si="43"/>
        <v>652273.27552842849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10844.241634198874</v>
      </c>
      <c r="J286">
        <f t="shared" si="41"/>
        <v>5680.411536265482</v>
      </c>
      <c r="K286">
        <f t="shared" si="42"/>
        <v>5163.8300979333917</v>
      </c>
      <c r="L286">
        <f t="shared" si="43"/>
        <v>646592.86399216298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10844.241634198874</v>
      </c>
      <c r="J287">
        <f t="shared" si="41"/>
        <v>5725.3814609275832</v>
      </c>
      <c r="K287">
        <f t="shared" si="42"/>
        <v>5118.8601732712905</v>
      </c>
      <c r="L287">
        <f t="shared" si="43"/>
        <v>640867.48253123544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10844.241634198874</v>
      </c>
      <c r="J288">
        <f t="shared" si="41"/>
        <v>5770.70739749326</v>
      </c>
      <c r="K288">
        <f t="shared" si="42"/>
        <v>5073.5342367056137</v>
      </c>
      <c r="L288">
        <f t="shared" si="43"/>
        <v>635096.77513374214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10844.241634198874</v>
      </c>
      <c r="J289">
        <f t="shared" si="41"/>
        <v>5816.3921643900821</v>
      </c>
      <c r="K289">
        <f t="shared" si="42"/>
        <v>5027.8494698087916</v>
      </c>
      <c r="L289">
        <f t="shared" si="43"/>
        <v>629280.38296935207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10844.241634198874</v>
      </c>
      <c r="J290">
        <f t="shared" si="41"/>
        <v>5862.4386023581701</v>
      </c>
      <c r="K290">
        <f t="shared" si="42"/>
        <v>4981.8030318407036</v>
      </c>
      <c r="L290">
        <f t="shared" si="43"/>
        <v>623417.94436699385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10844.241634198874</v>
      </c>
      <c r="J291">
        <f t="shared" si="41"/>
        <v>5908.8495746268391</v>
      </c>
      <c r="K291">
        <f t="shared" si="42"/>
        <v>4935.3920595720347</v>
      </c>
      <c r="L291">
        <f t="shared" si="43"/>
        <v>617509.09479236696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10844.241634198874</v>
      </c>
      <c r="J292">
        <f t="shared" si="41"/>
        <v>5955.6279670926351</v>
      </c>
      <c r="K292">
        <f t="shared" si="42"/>
        <v>4888.6136671062386</v>
      </c>
      <c r="L292">
        <f t="shared" si="43"/>
        <v>611553.46682527428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10844.241634198874</v>
      </c>
      <c r="J293">
        <f t="shared" si="41"/>
        <v>6002.7766884987859</v>
      </c>
      <c r="K293">
        <f t="shared" si="42"/>
        <v>4841.4649457000878</v>
      </c>
      <c r="L293">
        <f t="shared" si="43"/>
        <v>605550.69013677549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10844.241634198874</v>
      </c>
      <c r="J294">
        <f t="shared" si="41"/>
        <v>6050.2986706160673</v>
      </c>
      <c r="K294">
        <f t="shared" si="42"/>
        <v>4793.9429635828064</v>
      </c>
      <c r="L294">
        <f t="shared" si="43"/>
        <v>599500.39146615937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10844.241634198874</v>
      </c>
      <c r="J295">
        <f t="shared" si="41"/>
        <v>6098.1968684251124</v>
      </c>
      <c r="K295">
        <f t="shared" si="42"/>
        <v>4746.0447657737614</v>
      </c>
      <c r="L295">
        <f t="shared" si="43"/>
        <v>593402.19459773425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10844.241634198874</v>
      </c>
      <c r="J296">
        <f t="shared" si="41"/>
        <v>6146.4742603001441</v>
      </c>
      <c r="K296">
        <f t="shared" si="42"/>
        <v>4697.7673738987296</v>
      </c>
      <c r="L296">
        <f t="shared" si="43"/>
        <v>587255.72033743409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10844.241634198874</v>
      </c>
      <c r="J297">
        <f t="shared" si="41"/>
        <v>6195.1338481941866</v>
      </c>
      <c r="K297">
        <f t="shared" si="42"/>
        <v>4649.1077860046871</v>
      </c>
      <c r="L297">
        <f t="shared" si="43"/>
        <v>581060.58648923994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10844.241634198874</v>
      </c>
      <c r="J298">
        <f t="shared" si="41"/>
        <v>6244.1786578257243</v>
      </c>
      <c r="K298">
        <f t="shared" si="42"/>
        <v>4600.0629763731495</v>
      </c>
      <c r="L298">
        <f t="shared" si="43"/>
        <v>574816.40783141425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10844.241634198874</v>
      </c>
      <c r="J299">
        <f t="shared" si="41"/>
        <v>6293.6117388668445</v>
      </c>
      <c r="K299">
        <f t="shared" si="42"/>
        <v>4550.6298953320293</v>
      </c>
      <c r="L299">
        <f t="shared" si="43"/>
        <v>568522.79609254736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10844.241634198874</v>
      </c>
      <c r="J300">
        <f t="shared" si="41"/>
        <v>6343.4361651328736</v>
      </c>
      <c r="K300">
        <f t="shared" si="42"/>
        <v>4500.8054690660001</v>
      </c>
      <c r="L300">
        <f t="shared" si="43"/>
        <v>562179.35992741445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10844.241634198874</v>
      </c>
      <c r="J301">
        <f t="shared" si="41"/>
        <v>6393.6550347735092</v>
      </c>
      <c r="K301">
        <f t="shared" si="42"/>
        <v>4450.5865994253645</v>
      </c>
      <c r="L301">
        <f t="shared" si="43"/>
        <v>555785.70489264093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10844.241634198874</v>
      </c>
      <c r="J302">
        <f t="shared" si="41"/>
        <v>6444.2714704654663</v>
      </c>
      <c r="K302">
        <f t="shared" si="42"/>
        <v>4399.9701637334074</v>
      </c>
      <c r="L302">
        <f t="shared" si="43"/>
        <v>549341.43342217547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10844.241634198874</v>
      </c>
      <c r="J303">
        <f t="shared" si="41"/>
        <v>6495.2886196066511</v>
      </c>
      <c r="K303">
        <f t="shared" si="42"/>
        <v>4348.9530145922226</v>
      </c>
      <c r="L303">
        <f t="shared" si="43"/>
        <v>542846.14480256883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10844.241634198874</v>
      </c>
      <c r="J304">
        <f t="shared" si="41"/>
        <v>6546.7096545118702</v>
      </c>
      <c r="K304">
        <f t="shared" si="42"/>
        <v>4297.5319796870035</v>
      </c>
      <c r="L304">
        <f t="shared" si="43"/>
        <v>536299.43514805695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10844.241634198874</v>
      </c>
      <c r="J305">
        <f t="shared" si="41"/>
        <v>6598.5377726100896</v>
      </c>
      <c r="K305">
        <f t="shared" si="42"/>
        <v>4245.7038615887841</v>
      </c>
      <c r="L305">
        <f t="shared" si="43"/>
        <v>529700.89737544686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10844.241634198874</v>
      </c>
      <c r="J306">
        <f t="shared" si="41"/>
        <v>6650.7761966432527</v>
      </c>
      <c r="K306">
        <f t="shared" si="42"/>
        <v>4193.4654375556211</v>
      </c>
      <c r="L306">
        <f t="shared" si="43"/>
        <v>523050.12117880362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10844.241634198874</v>
      </c>
      <c r="J307">
        <f t="shared" si="41"/>
        <v>6703.4281748666781</v>
      </c>
      <c r="K307">
        <f t="shared" si="42"/>
        <v>4140.8134593321956</v>
      </c>
      <c r="L307">
        <f t="shared" si="43"/>
        <v>516346.69300393696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10844.241634198874</v>
      </c>
      <c r="J308">
        <f t="shared" si="41"/>
        <v>6756.496981251039</v>
      </c>
      <c r="K308">
        <f t="shared" si="42"/>
        <v>4087.7446529478343</v>
      </c>
      <c r="L308">
        <f t="shared" si="43"/>
        <v>509590.19602268591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10844.241634198874</v>
      </c>
      <c r="J309">
        <f t="shared" si="41"/>
        <v>6809.9859156859438</v>
      </c>
      <c r="K309">
        <f t="shared" si="42"/>
        <v>4034.2557185129299</v>
      </c>
      <c r="L309">
        <f t="shared" si="43"/>
        <v>502780.21010699996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10844.241634198874</v>
      </c>
      <c r="J310">
        <f t="shared" si="41"/>
        <v>6863.8983041851243</v>
      </c>
      <c r="K310">
        <f t="shared" si="42"/>
        <v>3980.3433300137499</v>
      </c>
      <c r="L310">
        <f t="shared" si="43"/>
        <v>495916.31180281483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10844.241634198874</v>
      </c>
      <c r="J311">
        <f t="shared" si="41"/>
        <v>6918.2374990932567</v>
      </c>
      <c r="K311">
        <f t="shared" si="42"/>
        <v>3926.0041351056175</v>
      </c>
      <c r="L311">
        <f t="shared" si="43"/>
        <v>488998.0743037216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10844.241634198874</v>
      </c>
      <c r="J312">
        <f t="shared" si="41"/>
        <v>6973.0068792944112</v>
      </c>
      <c r="K312">
        <f t="shared" si="42"/>
        <v>3871.2347549044625</v>
      </c>
      <c r="L312">
        <f t="shared" si="43"/>
        <v>482025.06742442719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10844.241634198874</v>
      </c>
      <c r="J313">
        <f t="shared" si="41"/>
        <v>7028.2098504221576</v>
      </c>
      <c r="K313">
        <f t="shared" si="42"/>
        <v>3816.0317837767157</v>
      </c>
      <c r="L313">
        <f t="shared" si="43"/>
        <v>474996.85757400503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10844.241634198874</v>
      </c>
      <c r="J314">
        <f t="shared" si="41"/>
        <v>7083.8498450713341</v>
      </c>
      <c r="K314">
        <f t="shared" si="42"/>
        <v>3760.3917891275396</v>
      </c>
      <c r="L314">
        <f t="shared" si="43"/>
        <v>467913.00772893371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10844.241634198874</v>
      </c>
      <c r="J315">
        <f t="shared" si="41"/>
        <v>7139.930323011482</v>
      </c>
      <c r="K315">
        <f t="shared" si="42"/>
        <v>3704.3113111873918</v>
      </c>
      <c r="L315">
        <f t="shared" si="43"/>
        <v>460773.07740592223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10844.241634198874</v>
      </c>
      <c r="J316">
        <f t="shared" si="41"/>
        <v>7196.45477140199</v>
      </c>
      <c r="K316">
        <f t="shared" si="42"/>
        <v>3647.7868627968842</v>
      </c>
      <c r="L316">
        <f t="shared" si="43"/>
        <v>453576.62263452023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10844.241634198874</v>
      </c>
      <c r="J317">
        <f t="shared" si="41"/>
        <v>7253.426705008922</v>
      </c>
      <c r="K317">
        <f t="shared" si="42"/>
        <v>3590.8149291899517</v>
      </c>
      <c r="L317">
        <f t="shared" si="43"/>
        <v>446323.19592951133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10844.241634198874</v>
      </c>
      <c r="J318">
        <f t="shared" si="41"/>
        <v>7310.8496664235754</v>
      </c>
      <c r="K318">
        <f t="shared" si="42"/>
        <v>3533.3919677752983</v>
      </c>
      <c r="L318">
        <f t="shared" si="43"/>
        <v>439012.34626308776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10844.241634198874</v>
      </c>
      <c r="J319">
        <f t="shared" si="41"/>
        <v>7368.7272262827628</v>
      </c>
      <c r="K319">
        <f t="shared" si="42"/>
        <v>3475.5144079161114</v>
      </c>
      <c r="L319">
        <f t="shared" si="43"/>
        <v>431643.619036805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10844.241634198874</v>
      </c>
      <c r="J320">
        <f t="shared" si="41"/>
        <v>7427.0629834908341</v>
      </c>
      <c r="K320">
        <f t="shared" si="42"/>
        <v>3417.1786507080396</v>
      </c>
      <c r="L320">
        <f t="shared" si="43"/>
        <v>424216.55605331418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10844.241634198874</v>
      </c>
      <c r="J321">
        <f t="shared" si="41"/>
        <v>7485.8605654434705</v>
      </c>
      <c r="K321">
        <f t="shared" si="42"/>
        <v>3358.3810687554037</v>
      </c>
      <c r="L321">
        <f t="shared" si="43"/>
        <v>416730.69548787072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10844.241634198874</v>
      </c>
      <c r="J322">
        <f t="shared" si="41"/>
        <v>7545.12362825323</v>
      </c>
      <c r="K322">
        <f t="shared" si="42"/>
        <v>3299.1180059456433</v>
      </c>
      <c r="L322">
        <f t="shared" si="43"/>
        <v>409185.57185961748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10844.241634198874</v>
      </c>
      <c r="J323">
        <f t="shared" si="41"/>
        <v>7604.8558569769011</v>
      </c>
      <c r="K323">
        <f t="shared" si="42"/>
        <v>3239.3857772219721</v>
      </c>
      <c r="L323">
        <f t="shared" si="43"/>
        <v>401580.71600264061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10844.241634198874</v>
      </c>
      <c r="J324">
        <f t="shared" si="41"/>
        <v>7665.0609658446356</v>
      </c>
      <c r="K324">
        <f t="shared" si="42"/>
        <v>3179.1806683542382</v>
      </c>
      <c r="L324">
        <f t="shared" si="43"/>
        <v>393915.65503679594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10844.241634198874</v>
      </c>
      <c r="J325">
        <f t="shared" si="41"/>
        <v>7725.7426984909052</v>
      </c>
      <c r="K325">
        <f t="shared" si="42"/>
        <v>3118.498935707968</v>
      </c>
      <c r="L325">
        <f t="shared" si="43"/>
        <v>386189.91233830503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10844.241634198874</v>
      </c>
      <c r="J326">
        <f t="shared" si="41"/>
        <v>7786.9048281872929</v>
      </c>
      <c r="K326">
        <f t="shared" si="42"/>
        <v>3057.3368060115813</v>
      </c>
      <c r="L326">
        <f t="shared" si="43"/>
        <v>378403.00751011772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10844.241634198874</v>
      </c>
      <c r="J327">
        <f t="shared" si="41"/>
        <v>7848.551158077109</v>
      </c>
      <c r="K327">
        <f t="shared" si="42"/>
        <v>2995.6904761217652</v>
      </c>
      <c r="L327">
        <f t="shared" si="43"/>
        <v>370554.45635204064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10844.241634198874</v>
      </c>
      <c r="J328">
        <f t="shared" si="41"/>
        <v>7910.6855214118859</v>
      </c>
      <c r="K328">
        <f t="shared" si="42"/>
        <v>2933.5561127869883</v>
      </c>
      <c r="L328">
        <f t="shared" si="43"/>
        <v>362643.77083062875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10844.241634198874</v>
      </c>
      <c r="J329">
        <f t="shared" ref="J329:J367" si="49">I329-K329</f>
        <v>7973.3117817897291</v>
      </c>
      <c r="K329">
        <f t="shared" ref="K329:K367" si="50">L328*$D$3/12</f>
        <v>2870.9298524091446</v>
      </c>
      <c r="L329">
        <f t="shared" si="43"/>
        <v>354670.45904883905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10844.241634198874</v>
      </c>
      <c r="J330">
        <f t="shared" si="49"/>
        <v>8036.4338333955639</v>
      </c>
      <c r="K330">
        <f t="shared" si="50"/>
        <v>2807.8078008033094</v>
      </c>
      <c r="L330">
        <f t="shared" si="43"/>
        <v>346634.02521544351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10844.241634198874</v>
      </c>
      <c r="J331">
        <f t="shared" si="49"/>
        <v>8100.0556012432789</v>
      </c>
      <c r="K331">
        <f t="shared" si="50"/>
        <v>2744.1860329555948</v>
      </c>
      <c r="L331">
        <f t="shared" si="43"/>
        <v>338533.96961420024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10844.241634198874</v>
      </c>
      <c r="J332">
        <f t="shared" si="49"/>
        <v>8164.181041419788</v>
      </c>
      <c r="K332">
        <f t="shared" si="50"/>
        <v>2680.0605927790853</v>
      </c>
      <c r="L332">
        <f t="shared" si="43"/>
        <v>330369.78857278044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10844.241634198874</v>
      </c>
      <c r="J333">
        <f t="shared" si="49"/>
        <v>8228.8141413310295</v>
      </c>
      <c r="K333">
        <f t="shared" si="50"/>
        <v>2615.4274928678451</v>
      </c>
      <c r="L333">
        <f t="shared" si="43"/>
        <v>322140.97443144943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10844.241634198874</v>
      </c>
      <c r="J334">
        <f t="shared" si="49"/>
        <v>8293.9589199498987</v>
      </c>
      <c r="K334">
        <f t="shared" si="50"/>
        <v>2550.2827142489746</v>
      </c>
      <c r="L334">
        <f t="shared" si="43"/>
        <v>313847.01551149954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10844.241634198874</v>
      </c>
      <c r="J335">
        <f t="shared" si="49"/>
        <v>8359.6194280661693</v>
      </c>
      <c r="K335">
        <f t="shared" si="50"/>
        <v>2484.6222061327048</v>
      </c>
      <c r="L335">
        <f t="shared" si="43"/>
        <v>305487.39608343336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10844.241634198874</v>
      </c>
      <c r="J336">
        <f t="shared" si="49"/>
        <v>8425.7997485383603</v>
      </c>
      <c r="K336">
        <f t="shared" si="50"/>
        <v>2418.4418856605139</v>
      </c>
      <c r="L336">
        <f t="shared" si="43"/>
        <v>297061.596334895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10844.241634198874</v>
      </c>
      <c r="J337">
        <f t="shared" si="49"/>
        <v>8492.5039965476208</v>
      </c>
      <c r="K337">
        <f t="shared" si="50"/>
        <v>2351.737637651252</v>
      </c>
      <c r="L337">
        <f t="shared" si="43"/>
        <v>288569.0923383474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10844.241634198874</v>
      </c>
      <c r="J338">
        <f t="shared" si="49"/>
        <v>8559.7363198536241</v>
      </c>
      <c r="K338">
        <f t="shared" si="50"/>
        <v>2284.5053143452501</v>
      </c>
      <c r="L338">
        <f t="shared" si="43"/>
        <v>280009.35601849377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10844.241634198874</v>
      </c>
      <c r="J339">
        <f t="shared" si="49"/>
        <v>8627.5008990524657</v>
      </c>
      <c r="K339">
        <f t="shared" si="50"/>
        <v>2216.740735146409</v>
      </c>
      <c r="L339">
        <f t="shared" si="43"/>
        <v>271381.85511944129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10844.241634198874</v>
      </c>
      <c r="J340">
        <f t="shared" si="49"/>
        <v>8695.8019478366296</v>
      </c>
      <c r="K340">
        <f t="shared" si="50"/>
        <v>2148.4396863622437</v>
      </c>
      <c r="L340">
        <f t="shared" si="43"/>
        <v>262686.05317160464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10844.241634198874</v>
      </c>
      <c r="J341">
        <f t="shared" si="49"/>
        <v>8764.6437132570027</v>
      </c>
      <c r="K341">
        <f t="shared" si="50"/>
        <v>2079.5979209418701</v>
      </c>
      <c r="L341">
        <f t="shared" si="43"/>
        <v>253921.40945834763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10844.241634198874</v>
      </c>
      <c r="J342">
        <f t="shared" si="49"/>
        <v>8834.0304759869541</v>
      </c>
      <c r="K342">
        <f t="shared" si="50"/>
        <v>2010.2111582119187</v>
      </c>
      <c r="L342">
        <f t="shared" si="43"/>
        <v>245087.37898236068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10844.241634198874</v>
      </c>
      <c r="J343">
        <f t="shared" si="49"/>
        <v>8903.9665505885187</v>
      </c>
      <c r="K343">
        <f t="shared" si="50"/>
        <v>1940.2750836103553</v>
      </c>
      <c r="L343">
        <f t="shared" ref="L343:L367" si="51">L342-J343</f>
        <v>236183.41243177216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10844.241634198874</v>
      </c>
      <c r="J344">
        <f t="shared" si="49"/>
        <v>8974.4562857806777</v>
      </c>
      <c r="K344">
        <f t="shared" si="50"/>
        <v>1869.7853484181962</v>
      </c>
      <c r="L344">
        <f t="shared" si="51"/>
        <v>227208.95614599148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10844.241634198874</v>
      </c>
      <c r="J345">
        <f t="shared" si="49"/>
        <v>9045.504064709774</v>
      </c>
      <c r="K345">
        <f t="shared" si="50"/>
        <v>1798.7375694890991</v>
      </c>
      <c r="L345">
        <f t="shared" si="51"/>
        <v>218163.45208128172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10844.241634198874</v>
      </c>
      <c r="J346">
        <f t="shared" si="49"/>
        <v>9117.1143052220596</v>
      </c>
      <c r="K346">
        <f t="shared" si="50"/>
        <v>1727.1273289768135</v>
      </c>
      <c r="L346">
        <f t="shared" si="51"/>
        <v>209046.33777605966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10844.241634198874</v>
      </c>
      <c r="J347">
        <f t="shared" si="49"/>
        <v>9189.2914601384018</v>
      </c>
      <c r="K347">
        <f t="shared" si="50"/>
        <v>1654.9501740604721</v>
      </c>
      <c r="L347">
        <f t="shared" si="51"/>
        <v>199857.04631592127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10844.241634198874</v>
      </c>
      <c r="J348">
        <f t="shared" si="49"/>
        <v>9262.0400175311643</v>
      </c>
      <c r="K348">
        <f t="shared" si="50"/>
        <v>1582.2016166677101</v>
      </c>
      <c r="L348">
        <f t="shared" si="51"/>
        <v>190595.0062983901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10844.241634198874</v>
      </c>
      <c r="J349">
        <f t="shared" si="49"/>
        <v>9335.3645010032851</v>
      </c>
      <c r="K349">
        <f t="shared" si="50"/>
        <v>1508.8771331955884</v>
      </c>
      <c r="L349">
        <f t="shared" si="51"/>
        <v>181259.64179738681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10844.241634198874</v>
      </c>
      <c r="J350">
        <f t="shared" si="49"/>
        <v>9409.2694699695621</v>
      </c>
      <c r="K350">
        <f t="shared" si="50"/>
        <v>1434.9721642293123</v>
      </c>
      <c r="L350">
        <f t="shared" si="51"/>
        <v>171850.37232741725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10844.241634198874</v>
      </c>
      <c r="J351">
        <f t="shared" si="49"/>
        <v>9483.759519940153</v>
      </c>
      <c r="K351">
        <f t="shared" si="50"/>
        <v>1360.48211425872</v>
      </c>
      <c r="L351">
        <f t="shared" si="51"/>
        <v>162366.6128074771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10844.241634198874</v>
      </c>
      <c r="J352">
        <f t="shared" si="49"/>
        <v>9558.8392828063461</v>
      </c>
      <c r="K352">
        <f t="shared" si="50"/>
        <v>1285.402351392527</v>
      </c>
      <c r="L352">
        <f t="shared" si="51"/>
        <v>152807.77352467075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10844.241634198874</v>
      </c>
      <c r="J353">
        <f t="shared" si="49"/>
        <v>9634.5134271285642</v>
      </c>
      <c r="K353">
        <f t="shared" si="50"/>
        <v>1209.7282070703102</v>
      </c>
      <c r="L353">
        <f t="shared" si="51"/>
        <v>143173.2600975422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10844.241634198874</v>
      </c>
      <c r="J354">
        <f t="shared" si="49"/>
        <v>9710.7866584266649</v>
      </c>
      <c r="K354">
        <f t="shared" si="50"/>
        <v>1133.4549757722091</v>
      </c>
      <c r="L354">
        <f t="shared" si="51"/>
        <v>133462.47343911554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10844.241634198874</v>
      </c>
      <c r="J355">
        <f t="shared" si="49"/>
        <v>9787.6637194725427</v>
      </c>
      <c r="K355">
        <f t="shared" si="50"/>
        <v>1056.5779147263313</v>
      </c>
      <c r="L355">
        <f t="shared" si="51"/>
        <v>123674.80971964299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10844.241634198874</v>
      </c>
      <c r="J356">
        <f t="shared" si="49"/>
        <v>9865.149390585033</v>
      </c>
      <c r="K356">
        <f t="shared" si="50"/>
        <v>979.09224361384031</v>
      </c>
      <c r="L356">
        <f t="shared" si="51"/>
        <v>113809.66032905795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10844.241634198874</v>
      </c>
      <c r="J357">
        <f t="shared" si="49"/>
        <v>9943.2484899271658</v>
      </c>
      <c r="K357">
        <f t="shared" si="50"/>
        <v>900.99314427170884</v>
      </c>
      <c r="L357">
        <f t="shared" si="51"/>
        <v>103866.41183913079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10844.241634198874</v>
      </c>
      <c r="J358">
        <f t="shared" si="49"/>
        <v>10021.965873805755</v>
      </c>
      <c r="K358">
        <f t="shared" si="50"/>
        <v>822.27576039311873</v>
      </c>
      <c r="L358">
        <f t="shared" si="51"/>
        <v>93844.445965325023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10844.241634198874</v>
      </c>
      <c r="J359">
        <f t="shared" si="49"/>
        <v>10101.306436973384</v>
      </c>
      <c r="K359">
        <f t="shared" si="50"/>
        <v>742.93519722548979</v>
      </c>
      <c r="L359">
        <f t="shared" si="51"/>
        <v>83743.139528351632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10844.241634198874</v>
      </c>
      <c r="J360">
        <f t="shared" si="49"/>
        <v>10181.275112932757</v>
      </c>
      <c r="K360">
        <f t="shared" si="50"/>
        <v>662.96652126611707</v>
      </c>
      <c r="L360">
        <f t="shared" si="51"/>
        <v>73561.864415418881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10844.241634198874</v>
      </c>
      <c r="J361">
        <f t="shared" si="49"/>
        <v>10261.876874243475</v>
      </c>
      <c r="K361">
        <f t="shared" si="50"/>
        <v>582.36475995539945</v>
      </c>
      <c r="L361">
        <f t="shared" si="51"/>
        <v>63299.987541175404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10844.241634198874</v>
      </c>
      <c r="J362">
        <f t="shared" si="49"/>
        <v>10343.116732831235</v>
      </c>
      <c r="K362">
        <f t="shared" si="50"/>
        <v>501.12490136763859</v>
      </c>
      <c r="L362">
        <f t="shared" si="51"/>
        <v>52956.870808344167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10844.241634198874</v>
      </c>
      <c r="J363">
        <f t="shared" si="49"/>
        <v>10424.999740299483</v>
      </c>
      <c r="K363">
        <f t="shared" si="50"/>
        <v>419.2418938993913</v>
      </c>
      <c r="L363">
        <f t="shared" si="51"/>
        <v>42531.871068044682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10844.241634198874</v>
      </c>
      <c r="J364">
        <f t="shared" si="49"/>
        <v>10507.530988243519</v>
      </c>
      <c r="K364">
        <f t="shared" si="50"/>
        <v>336.71064595535375</v>
      </c>
      <c r="L364">
        <f t="shared" si="51"/>
        <v>32024.340079801164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10844.241634198874</v>
      </c>
      <c r="J365">
        <f t="shared" si="49"/>
        <v>10590.715608567114</v>
      </c>
      <c r="K365">
        <f t="shared" si="50"/>
        <v>253.52602563175924</v>
      </c>
      <c r="L365">
        <f t="shared" si="51"/>
        <v>21433.624471234049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10844.241634198874</v>
      </c>
      <c r="J366">
        <f t="shared" si="49"/>
        <v>10674.558773801604</v>
      </c>
      <c r="K366">
        <f t="shared" si="50"/>
        <v>169.68286039726954</v>
      </c>
      <c r="L366">
        <f t="shared" si="51"/>
        <v>10759.065697432445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10844.241634203785</v>
      </c>
      <c r="J367">
        <f t="shared" si="49"/>
        <v>10759.065697432445</v>
      </c>
      <c r="K367">
        <f t="shared" si="50"/>
        <v>85.17593677134019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"/>
  <sheetViews>
    <sheetView zoomScale="65" workbookViewId="0">
      <selection activeCell="D14" sqref="D14"/>
    </sheetView>
  </sheetViews>
  <sheetFormatPr defaultRowHeight="15.75" x14ac:dyDescent="0.25"/>
  <cols>
    <col min="1" max="1" width="28.77734375" customWidth="1"/>
    <col min="7" max="7" width="9.5546875" bestFit="1" customWidth="1"/>
    <col min="9" max="9" width="10" bestFit="1" customWidth="1"/>
    <col min="10" max="10" width="9.5546875" bestFit="1" customWidth="1"/>
    <col min="13" max="13" width="9.5546875" bestFit="1" customWidth="1"/>
  </cols>
  <sheetData>
    <row r="2" spans="1:15" x14ac:dyDescent="0.25">
      <c r="B2" s="117" t="s">
        <v>109</v>
      </c>
      <c r="C2" s="117"/>
      <c r="D2" s="117"/>
      <c r="E2" s="117"/>
      <c r="F2" s="117"/>
      <c r="G2" s="117"/>
      <c r="H2" s="109"/>
      <c r="I2" s="34" t="s">
        <v>145</v>
      </c>
      <c r="J2" s="118" t="s">
        <v>110</v>
      </c>
      <c r="K2" s="118"/>
      <c r="L2" s="118"/>
      <c r="M2" s="118"/>
      <c r="N2" s="118"/>
      <c r="O2" s="118"/>
    </row>
    <row r="3" spans="1:15" ht="23.25" x14ac:dyDescent="0.35">
      <c r="A3" s="42" t="s">
        <v>75</v>
      </c>
      <c r="B3" s="66">
        <v>1</v>
      </c>
      <c r="C3" s="66">
        <v>2</v>
      </c>
      <c r="D3" s="66">
        <v>3</v>
      </c>
      <c r="E3" s="66">
        <v>4</v>
      </c>
      <c r="F3" s="66">
        <v>5</v>
      </c>
      <c r="G3" s="66">
        <v>6</v>
      </c>
      <c r="H3" s="66">
        <v>7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  <c r="O3" s="66">
        <v>13</v>
      </c>
    </row>
    <row r="4" spans="1:15" ht="23.25" x14ac:dyDescent="0.35">
      <c r="A4" s="42" t="s">
        <v>76</v>
      </c>
      <c r="B4" s="66">
        <v>0</v>
      </c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>
        <v>6</v>
      </c>
      <c r="J4" s="66">
        <v>7</v>
      </c>
      <c r="K4" s="66">
        <v>8</v>
      </c>
      <c r="L4" s="66">
        <v>9</v>
      </c>
      <c r="M4" s="66">
        <v>10</v>
      </c>
      <c r="N4" s="66">
        <v>11</v>
      </c>
      <c r="O4" s="66">
        <v>12</v>
      </c>
    </row>
    <row r="5" spans="1:15" ht="23.25" x14ac:dyDescent="0.35">
      <c r="A5" s="42" t="s">
        <v>140</v>
      </c>
      <c r="B5" s="66"/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66">
        <v>6</v>
      </c>
      <c r="I5" s="66"/>
      <c r="J5" s="66">
        <v>1</v>
      </c>
      <c r="K5" s="66">
        <v>2</v>
      </c>
      <c r="L5" s="66">
        <v>3</v>
      </c>
      <c r="M5" s="66">
        <v>4</v>
      </c>
      <c r="N5" s="66">
        <v>5</v>
      </c>
      <c r="O5" s="66">
        <v>6</v>
      </c>
    </row>
    <row r="6" spans="1:15" x14ac:dyDescent="0.25">
      <c r="A6" s="35" t="s">
        <v>77</v>
      </c>
      <c r="B6" s="3">
        <f>'NET OP INC'!F1</f>
        <v>1235000</v>
      </c>
      <c r="C6" s="3">
        <f>IF(LOGISTICCONST&gt;0,$B$6*(LOGISTICCONST/(1+EXP(-2*PROJECTION!C5))+STBLAPPNRT*PROJECTION!C5),PROJECTION!B6*(1+STBLAPPNRT)^PROJECTION!C5 )</f>
        <v>1272050</v>
      </c>
      <c r="D6" s="3">
        <f>IF(LOGISTICCONST&gt;0,$B$6*(LOGISTICCONST/(1+EXP(-2*PROJECTION!D5))+STBLAPPNRT*PROJECTION!D5),PROJECTION!$B$6*(1+STBLAPPNRT)^PROJECTION!D5 )</f>
        <v>1310211.5</v>
      </c>
      <c r="E6" s="3">
        <f>IF(LOGISTICCONST&gt;0,$B$6*(LOGISTICCONST/(1+EXP(-2*PROJECTION!E5))+STBLAPPNRT*PROJECTION!E5),PROJECTION!$B$6*(1+STBLAPPNRT)^PROJECTION!E5 )</f>
        <v>1349517.845</v>
      </c>
      <c r="F6" s="3">
        <f>IF(LOGISTICCONST&gt;0,$B$6*(LOGISTICCONST/(1+EXP(-2*PROJECTION!F5))+STBLAPPNRT*PROJECTION!F5),PROJECTION!E6*(1+STBLAPPNRT)^PROJECTION!F5 )</f>
        <v>1518894.2237997144</v>
      </c>
      <c r="G6" s="3">
        <f>IF(LOGISTICCONST&gt;0,$B$6*(LOGISTICCONST/(1+EXP(-2*PROJECTION!G5))+STBLAPPNRT*PROJECTION!G5),PROJECTION!$B$6*(1+STBLAPPNRT)^PROJECTION!G5 )</f>
        <v>1431703.4817604998</v>
      </c>
      <c r="H6" s="3">
        <f>IF(LOGISTICCONST&gt;0,$B$6*(LOGISTICCONST/(1+EXP(-2*PROJECTION!H5))+STBLAPPNRT*PROJECTION!H5),PROJECTION!$B$6*(1+STBLAPPNRT)^PROJECTION!H5 )</f>
        <v>1474654.5862133149</v>
      </c>
      <c r="I6" s="3">
        <f>BASIS!I5</f>
        <v>1820276.6124389316</v>
      </c>
      <c r="J6" s="3">
        <f>IF(LOGISTICCONST&gt;0,$I$6*(LOGISTICCONST/(1+EXP(-2*PROJECTION!J5))+STBLAPPNRT*PROJECTION!J5),PROJECTION!$I$6*(1+STBLAPPNRT)^PROJECTION!J5 )</f>
        <v>1874884.9108120997</v>
      </c>
      <c r="K6" s="3">
        <f>IF(LOGISTICCONST&gt;0,$I$6*(LOGISTICCONST/(1+EXP(-2*PROJECTION!K5))+STBLAPPNRT*PROJECTION!K5),PROJECTION!$I$6*(1+STBLAPPNRT)^PROJECTION!K5 )</f>
        <v>1931131.4581364624</v>
      </c>
      <c r="L6" s="3">
        <f>IF(LOGISTICCONST&gt;0,$I$6*(LOGISTICCONST/(1+EXP(-2*PROJECTION!L5))+STBLAPPNRT*PROJECTION!L5),PROJECTION!$I$6*(1+STBLAPPNRT)^PROJECTION!L5 )</f>
        <v>1989065.4018805565</v>
      </c>
      <c r="M6" s="3">
        <f>IF(LOGISTICCONST&gt;0,$I$6*(LOGISTICCONST/(1+EXP(-2*PROJECTION!M5))+STBLAPPNRT*PROJECTION!M5),PROJECTION!$I$6*(1+STBLAPPNRT)^PROJECTION!M5 )</f>
        <v>2048737.363936973</v>
      </c>
      <c r="N6" s="3">
        <f>IF(LOGISTICCONST&gt;0,$I$6*(LOGISTICCONST/(1+EXP(-2*PROJECTION!N5))+STBLAPPNRT*PROJECTION!N5),PROJECTION!$I$6*(1+STBLAPPNRT)^PROJECTION!N5 )</f>
        <v>2110199.4848550819</v>
      </c>
      <c r="O6" s="3">
        <f>IF(LOGISTICCONST&gt;0,$I$6*(LOGISTICCONST/(1+EXP(-2*PROJECTION!O5))+STBLAPPNRT*PROJECTION!O5),PROJECTION!$I$6*(1+STBLAPPNRT)^PROJECTION!O5 )</f>
        <v>2173505.4694007346</v>
      </c>
    </row>
    <row r="7" spans="1:15" x14ac:dyDescent="0.25">
      <c r="A7" s="35" t="s">
        <v>78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AMORT!E55</f>
        <v>849986.67772216315</v>
      </c>
      <c r="G7" s="3">
        <f>AMORT!E67</f>
        <v>842108.55350483092</v>
      </c>
      <c r="H7" s="3">
        <f>AMORT!E79</f>
        <v>833448.54449183831</v>
      </c>
      <c r="I7" s="3">
        <f>BASIS!I6</f>
        <v>1289669.6646834537</v>
      </c>
      <c r="J7" s="3">
        <f>AMORT!L19</f>
        <v>1281717.0273698599</v>
      </c>
      <c r="K7" s="3">
        <f>AMORT!L31</f>
        <v>1272975.1100158195</v>
      </c>
      <c r="L7" s="3">
        <f>AMORT!L43</f>
        <v>1263365.578484155</v>
      </c>
      <c r="M7" s="3">
        <f>AMORT!L55</f>
        <v>1252802.3241638227</v>
      </c>
      <c r="N7" s="3">
        <f>AMORT!L67</f>
        <v>1241190.692372164</v>
      </c>
      <c r="O7" s="3">
        <f>AMORT!L79</f>
        <v>1228426.6341779449</v>
      </c>
    </row>
    <row r="8" spans="1:15" x14ac:dyDescent="0.25">
      <c r="A8" s="35" t="s">
        <v>79</v>
      </c>
      <c r="B8" s="3">
        <f t="shared" ref="B8:L8" si="0">B6-B7</f>
        <v>360000</v>
      </c>
      <c r="C8" s="3">
        <f t="shared" si="0"/>
        <v>402445.61241141742</v>
      </c>
      <c r="D8" s="3">
        <f t="shared" si="0"/>
        <v>446538.22631930537</v>
      </c>
      <c r="E8" s="3">
        <f t="shared" si="0"/>
        <v>492364.33395346033</v>
      </c>
      <c r="F8" s="3">
        <f>F6-F7</f>
        <v>668907.5460775512</v>
      </c>
      <c r="G8" s="3">
        <f>G6-G7</f>
        <v>589594.92825566884</v>
      </c>
      <c r="H8" s="3">
        <f>H6-H7</f>
        <v>641206.04172147659</v>
      </c>
      <c r="I8" s="3">
        <f>BASIS!I7</f>
        <v>530606.94775547797</v>
      </c>
      <c r="J8" s="3">
        <f t="shared" si="0"/>
        <v>593167.88344223984</v>
      </c>
      <c r="K8" s="3">
        <f t="shared" si="0"/>
        <v>658156.34812064283</v>
      </c>
      <c r="L8" s="3">
        <f t="shared" si="0"/>
        <v>725699.82339640148</v>
      </c>
      <c r="M8" s="3">
        <f>M6-M7</f>
        <v>795935.03977315035</v>
      </c>
      <c r="N8" s="3">
        <f>N6-N7</f>
        <v>869008.7924829179</v>
      </c>
      <c r="O8" s="3">
        <f>O6-O7</f>
        <v>945078.83522278978</v>
      </c>
    </row>
    <row r="9" spans="1:15" x14ac:dyDescent="0.25">
      <c r="A9" s="34" t="s">
        <v>113</v>
      </c>
      <c r="B9" s="3"/>
      <c r="C9" s="3"/>
      <c r="D9" s="3"/>
      <c r="E9" s="3"/>
      <c r="F9" s="3"/>
      <c r="G9" s="3"/>
      <c r="H9" s="3"/>
      <c r="I9" s="111">
        <f>I7/I6</f>
        <v>0.70850202429149811</v>
      </c>
      <c r="J9" s="3"/>
      <c r="K9" s="34"/>
    </row>
    <row r="10" spans="1:15" x14ac:dyDescent="0.25">
      <c r="A10" s="35" t="s">
        <v>80</v>
      </c>
      <c r="C10" s="3">
        <f>'NET OP INC'!D15</f>
        <v>205000</v>
      </c>
      <c r="D10" s="3"/>
      <c r="E10" s="3"/>
      <c r="F10" s="3"/>
      <c r="G10" s="3"/>
      <c r="H10" s="3"/>
      <c r="I10" s="3"/>
      <c r="J10" s="3">
        <f>I6/(B6/C10)</f>
        <v>302151.17858298053</v>
      </c>
      <c r="K10" s="3"/>
      <c r="L10" s="3"/>
    </row>
    <row r="11" spans="1:15" x14ac:dyDescent="0.25">
      <c r="A11" s="35" t="s">
        <v>81</v>
      </c>
      <c r="C11" s="3">
        <f>C10*VACANCY</f>
        <v>20500</v>
      </c>
      <c r="D11" s="3"/>
      <c r="E11" s="3"/>
      <c r="F11" s="3"/>
      <c r="G11" s="3"/>
      <c r="H11" s="3"/>
      <c r="I11" s="3"/>
      <c r="J11" s="3">
        <f>J10*(C11/C10)</f>
        <v>30215.117858298054</v>
      </c>
      <c r="K11" s="3"/>
      <c r="L11" s="3"/>
    </row>
    <row r="12" spans="1:15" x14ac:dyDescent="0.25">
      <c r="A12" s="35" t="s">
        <v>82</v>
      </c>
      <c r="C12" s="3">
        <f>C10-C11</f>
        <v>184500</v>
      </c>
      <c r="D12" s="3"/>
      <c r="E12" s="3"/>
      <c r="F12" s="3"/>
      <c r="G12" s="3"/>
      <c r="H12" s="3"/>
      <c r="I12" s="3"/>
      <c r="J12" s="3">
        <f>J10-J11</f>
        <v>271936.06072468247</v>
      </c>
      <c r="K12" s="3"/>
      <c r="L12" s="3"/>
    </row>
    <row r="13" spans="1:15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">
        <f>J12*(C13/C12)</f>
        <v>95177.621253638863</v>
      </c>
      <c r="K13" s="3"/>
      <c r="L13" s="3"/>
    </row>
    <row r="14" spans="1:15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IF(LOGISTICCONST&gt;0,$C$14*(LOGISTICCONST/(1+EXP(-ACCELERATION*PROJECTION!D5))+STBLAPPNRT*PROJECTION!D5),$C$14*(1+STBLAPPNRT)^C5 )</f>
        <v>123522.75</v>
      </c>
      <c r="E14" s="3">
        <f>IF(LOGISTICCONST&gt;0,$C$14*(LOGISTICCONST/(1+EXP(-ACCELERATION*PROJECTION!E5))+STBLAPPNRT*PROJECTION!E5),$C$14*(1+STBLAPPNRT)^D5 )</f>
        <v>127228.4325</v>
      </c>
      <c r="F14" s="3">
        <f>IF(LOGISTICCONST&gt;0,$C$14*(LOGISTICCONST/(1+EXP(-ACCELERATION*PROJECTION!F5))+STBLAPPNRT*PROJECTION!F5),$C$14*(1+STBLAPPNRT)^E5 )</f>
        <v>131045.285475</v>
      </c>
      <c r="G14" s="3">
        <f>IF(LOGISTICCONST&gt;0,$C$14*(LOGISTICCONST/(1+EXP(-ACCELERATION*PROJECTION!G5))+STBLAPPNRT*PROJECTION!G5),$C$14*(1+STBLAPPNRT)^F5 )</f>
        <v>134976.64403924998</v>
      </c>
      <c r="H14" s="3">
        <f>IF(LOGISTICCONST&gt;0,$C$14*(LOGISTICCONST/(1+EXP(-ACCELERATION*PROJECTION!H5))+STBLAPPNRT*PROJECTION!H5),$C$14*(1+STBLAPPNRT)^G5 )</f>
        <v>139025.94336042748</v>
      </c>
      <c r="I14" s="3"/>
      <c r="J14" s="3">
        <f>J12-J13</f>
        <v>176758.43947104359</v>
      </c>
      <c r="K14" s="3">
        <f>IF(LOGISTICCONST&gt;0,$J$14*(LOGISTICCONST/(1+EXP(-ACCELERATION*PROJECTION!K5))+STBLAPPNRT*PROJECTION!K5),$J$14*(1+STBLAPPNRT)^J5 )</f>
        <v>182061.19265517491</v>
      </c>
      <c r="L14" s="3">
        <f>IF(LOGISTICCONST&gt;0,$J$14*(LOGISTICCONST/(1+EXP(-ACCELERATION*PROJECTION!L5))+STBLAPPNRT*PROJECTION!L5),$J$14*(1+STBLAPPNRT)^K5 )</f>
        <v>187523.02843483014</v>
      </c>
      <c r="M14" s="3">
        <f>IF(LOGISTICCONST&gt;0,$J$14*(LOGISTICCONST/(1+EXP(-ACCELERATION*PROJECTION!M5))+STBLAPPNRT*PROJECTION!M5),$J$14*(1+STBLAPPNRT)^L5 )</f>
        <v>193148.71928787505</v>
      </c>
      <c r="N14" s="3">
        <f>IF(LOGISTICCONST&gt;0,$J$14*(LOGISTICCONST/(1+EXP(-ACCELERATION*PROJECTION!N5))+STBLAPPNRT*PROJECTION!N5),$J$14*(1+STBLAPPNRT)^M5 )</f>
        <v>198943.18086651128</v>
      </c>
      <c r="O14" s="3">
        <f>IF(LOGISTICCONST&gt;0,$J$14*(LOGISTICCONST/(1+EXP(-ACCELERATION*PROJECTION!O5))+STBLAPPNRT*PROJECTION!O5),$J$14*(1+STBLAPPNRT)^N5 )</f>
        <v>204911.47629250662</v>
      </c>
    </row>
    <row r="15" spans="1:15" x14ac:dyDescent="0.25">
      <c r="A15" s="35" t="s">
        <v>83</v>
      </c>
      <c r="C15" s="37">
        <f t="shared" ref="C15:H15" si="1">C14/B6</f>
        <v>9.7105263157894736E-2</v>
      </c>
      <c r="D15" s="37">
        <f t="shared" si="1"/>
        <v>9.7105263157894736E-2</v>
      </c>
      <c r="E15" s="37">
        <f t="shared" si="1"/>
        <v>9.7105263157894736E-2</v>
      </c>
      <c r="F15" s="37">
        <f t="shared" si="1"/>
        <v>9.7105263157894736E-2</v>
      </c>
      <c r="G15" s="37">
        <f t="shared" si="1"/>
        <v>8.8865071658241007E-2</v>
      </c>
      <c r="H15" s="37">
        <f t="shared" si="1"/>
        <v>9.7105263157894736E-2</v>
      </c>
      <c r="I15" s="37"/>
      <c r="J15" s="37">
        <f t="shared" ref="J15:O15" si="2">J14/I6</f>
        <v>9.7105263157894722E-2</v>
      </c>
      <c r="K15" s="37">
        <f t="shared" si="2"/>
        <v>9.7105263157894722E-2</v>
      </c>
      <c r="L15" s="37">
        <f t="shared" si="2"/>
        <v>9.7105263157894722E-2</v>
      </c>
      <c r="M15" s="37">
        <f t="shared" si="2"/>
        <v>9.7105263157894722E-2</v>
      </c>
      <c r="N15" s="37">
        <f t="shared" si="2"/>
        <v>9.7105263157894708E-2</v>
      </c>
      <c r="O15" s="37">
        <f t="shared" si="2"/>
        <v>9.7105263157894722E-2</v>
      </c>
    </row>
    <row r="16" spans="1:15" x14ac:dyDescent="0.25">
      <c r="A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x14ac:dyDescent="0.25">
      <c r="A17" s="35" t="s">
        <v>45</v>
      </c>
      <c r="C17" s="3">
        <f t="shared" ref="C17:H17" si="3">C14</f>
        <v>119925</v>
      </c>
      <c r="D17" s="3">
        <f t="shared" si="3"/>
        <v>123522.75</v>
      </c>
      <c r="E17" s="3">
        <f t="shared" si="3"/>
        <v>127228.4325</v>
      </c>
      <c r="F17" s="3">
        <f t="shared" si="3"/>
        <v>131045.285475</v>
      </c>
      <c r="G17" s="3">
        <f t="shared" si="3"/>
        <v>134976.64403924998</v>
      </c>
      <c r="H17" s="3">
        <f t="shared" si="3"/>
        <v>139025.94336042748</v>
      </c>
      <c r="I17" s="3"/>
      <c r="J17" s="3">
        <f t="shared" ref="J17:O17" si="4">J14</f>
        <v>176758.43947104359</v>
      </c>
      <c r="K17" s="3">
        <f t="shared" si="4"/>
        <v>182061.19265517491</v>
      </c>
      <c r="L17" s="3">
        <f t="shared" si="4"/>
        <v>187523.02843483014</v>
      </c>
      <c r="M17" s="3">
        <f t="shared" si="4"/>
        <v>193148.71928787505</v>
      </c>
      <c r="N17" s="3">
        <f t="shared" si="4"/>
        <v>198943.18086651128</v>
      </c>
      <c r="O17" s="3">
        <f t="shared" si="4"/>
        <v>204911.47629250662</v>
      </c>
    </row>
    <row r="18" spans="1:15" x14ac:dyDescent="0.25">
      <c r="A18" s="35" t="s">
        <v>84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>
        <f>SUM(AMORT!D44:D55)</f>
        <v>81122.858429391956</v>
      </c>
      <c r="G18" s="3">
        <f>SUM(AMORT!D56:D67)</f>
        <v>80411.567536436341</v>
      </c>
      <c r="H18" s="3">
        <f>SUM(AMORT!D68:D79)</f>
        <v>79629.682740776028</v>
      </c>
      <c r="I18" s="3"/>
      <c r="J18" s="3">
        <f>SUM(AMORT!K8:K19)</f>
        <v>122178.26229679292</v>
      </c>
      <c r="K18" s="3">
        <f>SUM(AMORT!K20:K31)</f>
        <v>121388.98225634625</v>
      </c>
      <c r="L18" s="3">
        <f>SUM(AMORT!K32:K43)</f>
        <v>120521.36807872192</v>
      </c>
      <c r="M18" s="3">
        <f>SUM(AMORT!K44:K55)</f>
        <v>119567.64529005396</v>
      </c>
      <c r="N18" s="3">
        <f>SUM(AMORT!K56:K67)</f>
        <v>118519.26781872769</v>
      </c>
      <c r="O18" s="3">
        <f>SUM(AMORT!K68:K79)</f>
        <v>117366.8414161673</v>
      </c>
    </row>
    <row r="19" spans="1:15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>
        <f>-ATCF!$D$13</f>
        <v>31436.363636363636</v>
      </c>
      <c r="G19" s="3">
        <f>-ATCF!$D$13</f>
        <v>31436.363636363636</v>
      </c>
      <c r="H19" s="3">
        <f>-ATCF!$D$13</f>
        <v>31436.363636363636</v>
      </c>
      <c r="I19" s="3"/>
      <c r="J19" s="3">
        <f>BASIS!$H$62</f>
        <v>38248.074794960135</v>
      </c>
      <c r="K19" s="3">
        <f>BASIS!$H$62</f>
        <v>38248.074794960135</v>
      </c>
      <c r="L19" s="3">
        <f>BASIS!$H$62</f>
        <v>38248.074794960135</v>
      </c>
      <c r="M19" s="3">
        <f>BASIS!$H$62</f>
        <v>38248.074794960135</v>
      </c>
      <c r="N19" s="3">
        <f>BASIS!$H$62</f>
        <v>38248.074794960135</v>
      </c>
      <c r="O19" s="3">
        <f>BASIS!$H$62</f>
        <v>38248.074794960135</v>
      </c>
    </row>
    <row r="20" spans="1:15" x14ac:dyDescent="0.25">
      <c r="A20" s="35" t="s">
        <v>71</v>
      </c>
      <c r="C20" s="3">
        <f t="shared" ref="C20:H20" si="5">C17-C18-C19</f>
        <v>5594.5570212850398</v>
      </c>
      <c r="D20" s="3">
        <f t="shared" si="5"/>
        <v>9727.8085177557332</v>
      </c>
      <c r="E20" s="3">
        <f t="shared" si="5"/>
        <v>14022.139744022872</v>
      </c>
      <c r="F20" s="3">
        <f t="shared" si="5"/>
        <v>18486.063409244405</v>
      </c>
      <c r="G20" s="3">
        <f t="shared" si="5"/>
        <v>23128.712866450001</v>
      </c>
      <c r="H20" s="3">
        <f t="shared" si="5"/>
        <v>27959.896983287817</v>
      </c>
      <c r="I20" s="3"/>
      <c r="J20" s="3">
        <f t="shared" ref="J20:O20" si="6">J17-J18-J19</f>
        <v>16332.102379290533</v>
      </c>
      <c r="K20" s="3">
        <f t="shared" si="6"/>
        <v>22424.135603868519</v>
      </c>
      <c r="L20" s="3">
        <f t="shared" si="6"/>
        <v>28753.58556114808</v>
      </c>
      <c r="M20" s="3">
        <f t="shared" si="6"/>
        <v>35332.999202860956</v>
      </c>
      <c r="N20" s="3">
        <f t="shared" si="6"/>
        <v>42175.838252823451</v>
      </c>
      <c r="O20" s="3">
        <f t="shared" si="6"/>
        <v>49296.560081379183</v>
      </c>
    </row>
    <row r="21" spans="1:15" x14ac:dyDescent="0.25">
      <c r="A21" s="3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35" t="s">
        <v>45</v>
      </c>
      <c r="C22" s="3">
        <f t="shared" ref="C22:H22" si="7">C14</f>
        <v>119925</v>
      </c>
      <c r="D22" s="3">
        <f t="shared" si="7"/>
        <v>123522.75</v>
      </c>
      <c r="E22" s="3">
        <f t="shared" si="7"/>
        <v>127228.4325</v>
      </c>
      <c r="F22" s="3">
        <f t="shared" si="7"/>
        <v>131045.285475</v>
      </c>
      <c r="G22" s="3">
        <f t="shared" si="7"/>
        <v>134976.64403924998</v>
      </c>
      <c r="H22" s="3">
        <f t="shared" si="7"/>
        <v>139025.94336042748</v>
      </c>
      <c r="I22" s="3"/>
      <c r="J22" s="3">
        <f t="shared" ref="J22:O22" si="8">J14</f>
        <v>176758.43947104359</v>
      </c>
      <c r="K22" s="3">
        <f t="shared" si="8"/>
        <v>182061.19265517491</v>
      </c>
      <c r="L22" s="3">
        <f t="shared" si="8"/>
        <v>187523.02843483014</v>
      </c>
      <c r="M22" s="3">
        <f t="shared" si="8"/>
        <v>193148.71928787505</v>
      </c>
      <c r="N22" s="3">
        <f t="shared" si="8"/>
        <v>198943.18086651128</v>
      </c>
      <c r="O22" s="3">
        <f t="shared" si="8"/>
        <v>204911.47629250662</v>
      </c>
    </row>
    <row r="23" spans="1:15" x14ac:dyDescent="0.25">
      <c r="A23" s="35" t="s">
        <v>85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>
        <f>AMORT!$F$2*12</f>
        <v>88289.691753768537</v>
      </c>
      <c r="G23" s="3">
        <f>AMORT!$F$2*12</f>
        <v>88289.691753768537</v>
      </c>
      <c r="H23" s="3">
        <f>AMORT!$F$2*12</f>
        <v>88289.691753768537</v>
      </c>
      <c r="I23" s="3"/>
      <c r="J23" s="3">
        <f>AMORT!$M$2*12</f>
        <v>130130.89961038649</v>
      </c>
      <c r="K23" s="3">
        <f>AMORT!$M$2*12</f>
        <v>130130.89961038649</v>
      </c>
      <c r="L23" s="3">
        <f>AMORT!$M$2*12</f>
        <v>130130.89961038649</v>
      </c>
      <c r="M23" s="3">
        <f>AMORT!$M$2*12</f>
        <v>130130.89961038649</v>
      </c>
      <c r="N23" s="3">
        <f>AMORT!$M$2*12</f>
        <v>130130.89961038649</v>
      </c>
      <c r="O23" s="3">
        <f>AMORT!$M$2*12</f>
        <v>130130.89961038649</v>
      </c>
    </row>
    <row r="24" spans="1:15" x14ac:dyDescent="0.25">
      <c r="A24" s="35" t="s">
        <v>86</v>
      </c>
      <c r="C24" s="3">
        <f t="shared" ref="C24:H24" si="9">C22-C23</f>
        <v>31635.308246231463</v>
      </c>
      <c r="D24" s="3">
        <f t="shared" si="9"/>
        <v>35233.058246231463</v>
      </c>
      <c r="E24" s="3">
        <f t="shared" si="9"/>
        <v>38938.740746231459</v>
      </c>
      <c r="F24" s="3">
        <f t="shared" si="9"/>
        <v>42755.59372123146</v>
      </c>
      <c r="G24" s="3">
        <f t="shared" si="9"/>
        <v>46686.952285481442</v>
      </c>
      <c r="H24" s="3">
        <f t="shared" si="9"/>
        <v>50736.251606658945</v>
      </c>
      <c r="I24" s="3"/>
      <c r="J24" s="3">
        <f t="shared" ref="J24:O24" si="10">J22-J23</f>
        <v>46627.539860657096</v>
      </c>
      <c r="K24" s="3">
        <f t="shared" si="10"/>
        <v>51930.293044788414</v>
      </c>
      <c r="L24" s="3">
        <f t="shared" si="10"/>
        <v>57392.128824443644</v>
      </c>
      <c r="M24" s="3">
        <f t="shared" si="10"/>
        <v>63017.819677488558</v>
      </c>
      <c r="N24" s="3">
        <f t="shared" si="10"/>
        <v>68812.281256124785</v>
      </c>
      <c r="O24" s="3">
        <f t="shared" si="10"/>
        <v>74780.576682120125</v>
      </c>
    </row>
    <row r="25" spans="1:15" x14ac:dyDescent="0.25">
      <c r="A25" s="35" t="s">
        <v>87</v>
      </c>
      <c r="C25" s="3">
        <f>-C20*ATCF!$F$15</f>
        <v>-1958.0949574497638</v>
      </c>
      <c r="D25" s="3">
        <f>-D20*ATCF!$F$15</f>
        <v>-3404.7329812145063</v>
      </c>
      <c r="E25" s="3">
        <f>-E20*ATCF!$F$15</f>
        <v>-4907.748910408005</v>
      </c>
      <c r="F25" s="3">
        <f>-F20*ATCF!$F$15</f>
        <v>-6470.1221932355411</v>
      </c>
      <c r="G25" s="3">
        <f>-G20*ATCF!$F$15</f>
        <v>-8095.0495032575</v>
      </c>
      <c r="H25" s="3">
        <f>-H20*ATCF!$F$15</f>
        <v>-9785.9639441507352</v>
      </c>
      <c r="I25" s="3"/>
      <c r="J25" s="3">
        <f>-J20*ATCF!$F$32</f>
        <v>-5716.2358327516858</v>
      </c>
      <c r="K25" s="3">
        <f>-K20*ATCF!$F$32</f>
        <v>-7848.4474613539815</v>
      </c>
      <c r="L25" s="3">
        <f>-L20*ATCF!$F$32</f>
        <v>-10063.754946401827</v>
      </c>
      <c r="M25" s="3">
        <f>-M20*ATCF!$F$32</f>
        <v>-12366.549721001335</v>
      </c>
      <c r="N25" s="3">
        <f>-N20*ATCF!$F$32</f>
        <v>-14761.543388488206</v>
      </c>
      <c r="O25" s="3">
        <f>-O20*ATCF!$F$32</f>
        <v>-17253.796028482713</v>
      </c>
    </row>
    <row r="26" spans="1:15" x14ac:dyDescent="0.25">
      <c r="A26" s="35" t="s">
        <v>88</v>
      </c>
      <c r="C26" s="3">
        <f t="shared" ref="C26:H26" si="11">C24+C25</f>
        <v>29677.213288781699</v>
      </c>
      <c r="D26" s="3">
        <f t="shared" si="11"/>
        <v>31828.325265016956</v>
      </c>
      <c r="E26" s="3">
        <f t="shared" si="11"/>
        <v>34030.991835823457</v>
      </c>
      <c r="F26" s="3">
        <f t="shared" si="11"/>
        <v>36285.47152799592</v>
      </c>
      <c r="G26" s="3">
        <f t="shared" si="11"/>
        <v>38591.902782223944</v>
      </c>
      <c r="H26" s="3">
        <f t="shared" si="11"/>
        <v>40950.287662508214</v>
      </c>
      <c r="I26" s="3"/>
      <c r="J26" s="3">
        <f t="shared" ref="J26:O26" si="12">J24+J25</f>
        <v>40911.304027905411</v>
      </c>
      <c r="K26" s="3">
        <f t="shared" si="12"/>
        <v>44081.845583434435</v>
      </c>
      <c r="L26" s="3">
        <f t="shared" si="12"/>
        <v>47328.373878041821</v>
      </c>
      <c r="M26" s="3">
        <f t="shared" si="12"/>
        <v>50651.269956487224</v>
      </c>
      <c r="N26" s="3">
        <f t="shared" si="12"/>
        <v>54050.737867636577</v>
      </c>
      <c r="O26" s="3">
        <f t="shared" si="12"/>
        <v>57526.780653637412</v>
      </c>
    </row>
    <row r="27" spans="1:15" x14ac:dyDescent="0.25">
      <c r="A27" s="36" t="str">
        <f ca="1">CELL("FILENAME")</f>
        <v>\\LS-VL368\share\MM in RE\BookCD\Chap7\[ExchEG3.xls]INTRODUCTION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mergeCells count="2">
    <mergeCell ref="B2:G2"/>
    <mergeCell ref="J2:O2"/>
  </mergeCells>
  <phoneticPr fontId="0" type="noConversion"/>
  <printOptions horizontalCentered="1" verticalCentered="1"/>
  <pageMargins left="0.75" right="0.75" top="1" bottom="1" header="0.5" footer="0.5"/>
  <pageSetup scale="64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U69"/>
  <sheetViews>
    <sheetView topLeftCell="A40" zoomScale="60" workbookViewId="0">
      <selection activeCell="O68" sqref="O68"/>
    </sheetView>
  </sheetViews>
  <sheetFormatPr defaultColWidth="9.77734375" defaultRowHeight="15.75" x14ac:dyDescent="0.25"/>
  <cols>
    <col min="1" max="1" width="23.5546875" customWidth="1"/>
    <col min="2" max="7" width="10.77734375" customWidth="1"/>
    <col min="8" max="8" width="10.77734375" style="34" customWidth="1"/>
    <col min="9" max="15" width="10.77734375" customWidth="1"/>
  </cols>
  <sheetData>
    <row r="1" spans="1:255" x14ac:dyDescent="0.25">
      <c r="B1" s="116" t="s">
        <v>112</v>
      </c>
      <c r="C1" s="116"/>
      <c r="D1" s="116"/>
      <c r="E1" s="116"/>
      <c r="F1" s="116"/>
      <c r="G1" s="116"/>
      <c r="H1" s="116"/>
      <c r="I1" s="116" t="s">
        <v>111</v>
      </c>
      <c r="J1" s="116"/>
      <c r="K1" s="116"/>
      <c r="L1" s="116"/>
      <c r="M1" s="116"/>
      <c r="N1" s="116"/>
    </row>
    <row r="2" spans="1:255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6">
        <v>7</v>
      </c>
      <c r="J2" s="66">
        <v>8</v>
      </c>
      <c r="K2" s="66">
        <v>9</v>
      </c>
      <c r="L2" s="66">
        <v>10</v>
      </c>
      <c r="M2" s="66">
        <v>11</v>
      </c>
      <c r="N2" s="66">
        <v>12</v>
      </c>
      <c r="O2" s="66">
        <v>13</v>
      </c>
    </row>
    <row r="3" spans="1:255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6</v>
      </c>
      <c r="J3" s="66">
        <v>7</v>
      </c>
      <c r="K3" s="66">
        <v>8</v>
      </c>
      <c r="L3" s="66">
        <v>9</v>
      </c>
      <c r="M3" s="66">
        <v>10</v>
      </c>
      <c r="N3" s="66">
        <v>11</v>
      </c>
      <c r="O3" s="66">
        <v>12</v>
      </c>
    </row>
    <row r="4" spans="1:255" ht="23.25" x14ac:dyDescent="0.35">
      <c r="A4" s="42" t="s">
        <v>140</v>
      </c>
      <c r="B4" s="66"/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/>
      <c r="J4" s="66">
        <v>7</v>
      </c>
      <c r="K4" s="66">
        <v>8</v>
      </c>
      <c r="L4" s="66">
        <v>9</v>
      </c>
      <c r="M4" s="66">
        <v>10</v>
      </c>
      <c r="N4" s="66">
        <v>11</v>
      </c>
      <c r="O4" s="66">
        <v>12</v>
      </c>
    </row>
    <row r="5" spans="1:255" x14ac:dyDescent="0.25">
      <c r="A5" t="str">
        <f>PROJECTION!A6</f>
        <v>VALUE</v>
      </c>
      <c r="B5" s="3">
        <f>PROJECTION!B6</f>
        <v>1235000</v>
      </c>
      <c r="C5" s="3">
        <f>PROJECTION!C6</f>
        <v>1272050</v>
      </c>
      <c r="D5" s="3">
        <f>PROJECTION!D6</f>
        <v>1310211.5</v>
      </c>
      <c r="E5" s="3">
        <f>PROJECTION!E6</f>
        <v>1349517.845</v>
      </c>
      <c r="F5" s="3">
        <f>PROJECTION!F6</f>
        <v>1518894.2237997144</v>
      </c>
      <c r="G5" s="3">
        <f>PROJECTION!G6</f>
        <v>1431703.4817604998</v>
      </c>
      <c r="H5" s="3">
        <f>PROJECTION!H6</f>
        <v>1474654.5862133149</v>
      </c>
      <c r="I5" s="3">
        <f>I7/(1-(B6/B5))</f>
        <v>1820276.6124389316</v>
      </c>
      <c r="J5" s="3">
        <f>PROJECTION!J6</f>
        <v>1874884.9108120997</v>
      </c>
      <c r="K5" s="3">
        <f>PROJECTION!K6</f>
        <v>1931131.4581364624</v>
      </c>
      <c r="L5" s="3">
        <f>PROJECTION!L6</f>
        <v>1989065.4018805565</v>
      </c>
      <c r="M5" s="3">
        <f>PROJECTION!M6</f>
        <v>2048737.363936973</v>
      </c>
      <c r="N5" s="3">
        <f>PROJECTION!N6</f>
        <v>2110199.4848550819</v>
      </c>
      <c r="O5" s="3">
        <f>PROJECTION!O6</f>
        <v>2173505.4694007346</v>
      </c>
    </row>
    <row r="6" spans="1:255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PROJECTION!F7</f>
        <v>849986.67772216315</v>
      </c>
      <c r="G6" s="3">
        <f>PROJECTION!G7</f>
        <v>842108.55350483092</v>
      </c>
      <c r="H6" s="3">
        <f>PROJECTION!H7</f>
        <v>833448.54449183831</v>
      </c>
      <c r="I6" s="3">
        <f>I5-I7</f>
        <v>1289669.6646834537</v>
      </c>
      <c r="J6" s="3">
        <f>PROJECTION!J7</f>
        <v>1281717.0273698599</v>
      </c>
      <c r="K6" s="3">
        <f>PROJECTION!K7</f>
        <v>1272975.1100158195</v>
      </c>
      <c r="L6" s="3">
        <f>PROJECTION!L7</f>
        <v>1263365.578484155</v>
      </c>
      <c r="M6" s="3">
        <f>PROJECTION!M7</f>
        <v>1252802.3241638227</v>
      </c>
      <c r="N6" s="3">
        <f>PROJECTION!N7</f>
        <v>1241190.692372164</v>
      </c>
      <c r="O6" s="3">
        <f>PROJECTION!O7</f>
        <v>1228426.6341779449</v>
      </c>
    </row>
    <row r="7" spans="1:255" x14ac:dyDescent="0.25">
      <c r="A7" t="str">
        <f>PROJECTION!A8</f>
        <v>EQUITY</v>
      </c>
      <c r="B7" s="3">
        <f>PROJECTION!B8</f>
        <v>360000</v>
      </c>
      <c r="C7" s="3">
        <f>PROJECTION!C8</f>
        <v>402445.61241141742</v>
      </c>
      <c r="D7" s="3">
        <f>PROJECTION!D8</f>
        <v>446538.22631930537</v>
      </c>
      <c r="E7" s="3">
        <f>PROJECTION!E8</f>
        <v>492364.33395346033</v>
      </c>
      <c r="F7" s="3">
        <f>PROJECTION!F8</f>
        <v>668907.5460775512</v>
      </c>
      <c r="G7" s="3">
        <f>PROJECTION!G8</f>
        <v>589594.92825566884</v>
      </c>
      <c r="H7" s="3">
        <f>PROJECTION!H8</f>
        <v>641206.04172147659</v>
      </c>
      <c r="I7" s="3">
        <f>H12</f>
        <v>530606.94775547797</v>
      </c>
      <c r="J7" s="3">
        <f>PROJECTION!J8</f>
        <v>593167.88344223984</v>
      </c>
      <c r="K7" s="3">
        <f>PROJECTION!K8</f>
        <v>658156.34812064283</v>
      </c>
      <c r="L7" s="3">
        <f>PROJECTION!L8</f>
        <v>725699.82339640148</v>
      </c>
      <c r="M7" s="3">
        <f>PROJECTION!M8</f>
        <v>795935.03977315035</v>
      </c>
      <c r="N7" s="3">
        <f>PROJECTION!N8</f>
        <v>869008.7924829179</v>
      </c>
      <c r="O7" s="3">
        <f>PROJECTION!O8</f>
        <v>945078.83522278978</v>
      </c>
    </row>
    <row r="8" spans="1:255" x14ac:dyDescent="0.25">
      <c r="A8" t="s">
        <v>113</v>
      </c>
      <c r="B8" s="104">
        <f>B6/B5</f>
        <v>0.708502024291498</v>
      </c>
      <c r="C8" s="104">
        <f t="shared" ref="C8:L8" si="0">C6/C5</f>
        <v>0.6836243760768701</v>
      </c>
      <c r="D8" s="104">
        <f t="shared" si="0"/>
        <v>0.65918614947334431</v>
      </c>
      <c r="E8" s="104">
        <f>E6/E5</f>
        <v>0.63515537361904217</v>
      </c>
      <c r="F8" s="104">
        <f>F6/F5</f>
        <v>0.55960886834885004</v>
      </c>
      <c r="G8" s="104">
        <f>G6/G5</f>
        <v>0.58818642563425838</v>
      </c>
      <c r="H8" s="104">
        <f t="shared" si="0"/>
        <v>0.56518221438689953</v>
      </c>
      <c r="I8" s="104">
        <f t="shared" si="0"/>
        <v>0.70850202429149811</v>
      </c>
      <c r="J8" s="104">
        <f t="shared" si="0"/>
        <v>0.6836243760768701</v>
      </c>
      <c r="K8" s="104">
        <f t="shared" si="0"/>
        <v>0.65918614947334442</v>
      </c>
      <c r="L8" s="104">
        <f t="shared" si="0"/>
        <v>0.63515537361904206</v>
      </c>
      <c r="M8" s="104">
        <f>M6/M5</f>
        <v>0.61149971988423391</v>
      </c>
      <c r="N8" s="104">
        <f>N6/N5</f>
        <v>0.58818642563425838</v>
      </c>
      <c r="O8" s="104">
        <f>O6/O5</f>
        <v>0.56518221438689964</v>
      </c>
    </row>
    <row r="9" spans="1:255" x14ac:dyDescent="0.25">
      <c r="A9" s="11" t="s">
        <v>89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F9" s="3">
        <f>$C$9*F3</f>
        <v>125745.45454545454</v>
      </c>
      <c r="G9" s="3">
        <f>$C$9*G3</f>
        <v>157181.81818181818</v>
      </c>
      <c r="H9" s="3">
        <f>$C$9*H3</f>
        <v>188618.18181818182</v>
      </c>
      <c r="I9" s="3">
        <f>H62</f>
        <v>38248.074794960135</v>
      </c>
      <c r="J9" s="3">
        <f t="shared" ref="J9:O9" si="1">$H$62*(J4-6)</f>
        <v>38248.074794960135</v>
      </c>
      <c r="K9" s="3">
        <f t="shared" si="1"/>
        <v>76496.149589920271</v>
      </c>
      <c r="L9" s="3">
        <f t="shared" si="1"/>
        <v>114744.22438488041</v>
      </c>
      <c r="M9" s="3">
        <f t="shared" si="1"/>
        <v>152992.29917984054</v>
      </c>
      <c r="N9" s="3">
        <f t="shared" si="1"/>
        <v>191240.37397480069</v>
      </c>
      <c r="O9" s="3">
        <f t="shared" si="1"/>
        <v>229488.44876976081</v>
      </c>
    </row>
    <row r="10" spans="1:255" x14ac:dyDescent="0.25">
      <c r="A10" s="11" t="s">
        <v>90</v>
      </c>
      <c r="B10" s="34"/>
      <c r="C10" s="34"/>
      <c r="D10" s="34"/>
      <c r="E10" s="34"/>
      <c r="F10" s="34"/>
      <c r="G10" s="34"/>
      <c r="I10" s="34"/>
      <c r="J10" s="34"/>
      <c r="K10" s="34"/>
    </row>
    <row r="11" spans="1:255" x14ac:dyDescent="0.25">
      <c r="A11" s="8">
        <v>7.4999999999999997E-2</v>
      </c>
      <c r="C11" s="3"/>
      <c r="D11" s="3"/>
      <c r="E11" s="3"/>
      <c r="F11" s="3"/>
      <c r="G11" s="3"/>
      <c r="H11" s="3">
        <f>H5*$A$11</f>
        <v>110599.09396599862</v>
      </c>
      <c r="I11" s="3"/>
      <c r="J11" s="3"/>
      <c r="K11" s="3"/>
      <c r="M11" s="5"/>
      <c r="O11" s="3">
        <f>O5*$A$11</f>
        <v>163012.91020505509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x14ac:dyDescent="0.25">
      <c r="A12" s="7" t="s">
        <v>91</v>
      </c>
      <c r="C12" s="34"/>
      <c r="D12" s="34"/>
      <c r="E12" s="34"/>
      <c r="F12" s="34"/>
      <c r="G12" s="34"/>
      <c r="H12" s="34">
        <f>H7-H11</f>
        <v>530606.94775547797</v>
      </c>
      <c r="I12" s="34"/>
      <c r="J12" s="34"/>
      <c r="K12" s="34"/>
      <c r="M12" s="5"/>
      <c r="O12" s="34">
        <f>O7-O11</f>
        <v>782065.92501773476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x14ac:dyDescent="0.25">
      <c r="B13" s="34"/>
      <c r="C13" s="34"/>
      <c r="D13" s="34"/>
      <c r="E13" s="34"/>
      <c r="F13" s="34"/>
      <c r="G13" s="34"/>
      <c r="I13" s="34"/>
      <c r="J13" s="34"/>
      <c r="K13" s="34"/>
    </row>
    <row r="14" spans="1:255" x14ac:dyDescent="0.25">
      <c r="A14" s="9" t="s">
        <v>92</v>
      </c>
      <c r="B14" s="34"/>
      <c r="C14" s="34"/>
      <c r="D14" s="34"/>
      <c r="E14" s="34"/>
      <c r="F14" s="34"/>
      <c r="G14" s="34"/>
      <c r="I14" s="34"/>
      <c r="J14" s="34"/>
      <c r="K14" s="34"/>
    </row>
    <row r="15" spans="1:255" x14ac:dyDescent="0.25">
      <c r="B15" s="34"/>
      <c r="C15" s="34"/>
      <c r="D15" s="34"/>
      <c r="E15" s="34"/>
      <c r="F15" s="34"/>
      <c r="G15" s="34"/>
      <c r="I15" s="34"/>
      <c r="J15" s="34"/>
      <c r="K15" s="34"/>
    </row>
    <row r="16" spans="1:255" x14ac:dyDescent="0.25">
      <c r="A16" s="11" t="s">
        <v>93</v>
      </c>
      <c r="C16" s="3"/>
      <c r="D16" s="3"/>
      <c r="E16" s="3"/>
      <c r="F16" s="3"/>
      <c r="G16" s="3"/>
      <c r="H16" s="3">
        <f>H5</f>
        <v>1474654.5862133149</v>
      </c>
      <c r="I16" s="3"/>
      <c r="J16" s="3"/>
      <c r="K16" s="3"/>
      <c r="O16" s="3">
        <f>O5</f>
        <v>2173505.4694007346</v>
      </c>
    </row>
    <row r="17" spans="1:15" x14ac:dyDescent="0.25">
      <c r="A17" s="11" t="s">
        <v>147</v>
      </c>
      <c r="B17" s="3"/>
      <c r="C17" s="3"/>
      <c r="D17" s="3"/>
      <c r="E17" s="3"/>
      <c r="F17" s="3"/>
      <c r="G17" s="3"/>
      <c r="H17" s="3">
        <f>'NET OP INC'!$F$1</f>
        <v>1235000</v>
      </c>
      <c r="I17" s="3"/>
      <c r="J17" s="3"/>
      <c r="K17" s="3"/>
      <c r="O17" s="3">
        <f>H52</f>
        <v>1502602.9383734337</v>
      </c>
    </row>
    <row r="18" spans="1:15" x14ac:dyDescent="0.25">
      <c r="A18" s="11" t="s">
        <v>94</v>
      </c>
      <c r="C18" s="3"/>
      <c r="D18" s="3"/>
      <c r="E18" s="3"/>
      <c r="F18" s="3"/>
      <c r="G18" s="3"/>
      <c r="H18" s="3">
        <f>-H9</f>
        <v>-188618.18181818182</v>
      </c>
      <c r="I18" s="3"/>
      <c r="J18" s="3"/>
      <c r="K18" s="3"/>
      <c r="O18" s="3">
        <f>-O9</f>
        <v>-229488.44876976081</v>
      </c>
    </row>
    <row r="19" spans="1:15" x14ac:dyDescent="0.25">
      <c r="A19" s="11" t="s">
        <v>95</v>
      </c>
      <c r="C19" s="3"/>
      <c r="D19" s="3"/>
      <c r="E19" s="3"/>
      <c r="F19" s="3"/>
      <c r="G19" s="3"/>
      <c r="H19" s="3">
        <f>H11</f>
        <v>110599.09396599862</v>
      </c>
      <c r="I19" s="3"/>
      <c r="J19" s="3"/>
      <c r="K19" s="3"/>
      <c r="O19" s="3">
        <f>O11</f>
        <v>163012.91020505509</v>
      </c>
    </row>
    <row r="20" spans="1:15" x14ac:dyDescent="0.25">
      <c r="A20" s="11" t="s">
        <v>96</v>
      </c>
      <c r="B20" s="3"/>
      <c r="C20" s="3"/>
      <c r="D20" s="3"/>
      <c r="E20" s="3"/>
      <c r="F20" s="3"/>
      <c r="G20" s="3"/>
      <c r="H20" s="3"/>
      <c r="I20" s="3"/>
      <c r="J20" s="3"/>
      <c r="K20" s="3"/>
      <c r="O20" s="3"/>
    </row>
    <row r="21" spans="1:15" x14ac:dyDescent="0.25">
      <c r="A21" s="11" t="s">
        <v>114</v>
      </c>
      <c r="B21" s="3"/>
      <c r="C21" s="3"/>
      <c r="D21" s="3"/>
      <c r="E21" s="3"/>
      <c r="F21" s="3"/>
      <c r="G21" s="3"/>
      <c r="H21" s="3">
        <f>SUM(H17:H20)</f>
        <v>1156980.9121478167</v>
      </c>
      <c r="I21" s="3"/>
      <c r="J21" s="3"/>
      <c r="K21" s="3"/>
      <c r="O21" s="3">
        <f>SUM(O17:O20)</f>
        <v>1436127.3998087279</v>
      </c>
    </row>
    <row r="22" spans="1:15" x14ac:dyDescent="0.25">
      <c r="A22" s="11" t="s">
        <v>152</v>
      </c>
      <c r="B22" s="3"/>
      <c r="C22" s="3"/>
      <c r="D22" s="3"/>
      <c r="E22" s="3"/>
      <c r="F22" s="3"/>
      <c r="G22" s="3"/>
      <c r="H22" s="3">
        <f>H16-H21</f>
        <v>317673.67406549817</v>
      </c>
      <c r="I22" s="3"/>
      <c r="J22" s="3"/>
      <c r="K22" s="3"/>
      <c r="O22" s="3">
        <f>O16-O21</f>
        <v>737378.06959200674</v>
      </c>
    </row>
    <row r="23" spans="1:15" x14ac:dyDescent="0.25">
      <c r="A23" s="11" t="s">
        <v>153</v>
      </c>
      <c r="B23" s="3"/>
      <c r="C23" s="3"/>
      <c r="D23" s="3"/>
      <c r="E23" s="3"/>
      <c r="F23" s="3"/>
      <c r="G23" s="3"/>
      <c r="H23" s="3">
        <f>H22-H9</f>
        <v>129055.49224731635</v>
      </c>
      <c r="I23" s="3"/>
      <c r="J23" s="3"/>
      <c r="K23" s="3"/>
      <c r="O23" s="3">
        <f>O22-O9-H9</f>
        <v>319271.43900406413</v>
      </c>
    </row>
    <row r="24" spans="1:15" x14ac:dyDescent="0.25">
      <c r="A24" t="s">
        <v>97</v>
      </c>
      <c r="B24" s="82">
        <v>0.15</v>
      </c>
      <c r="C24" s="37"/>
      <c r="D24" s="37"/>
      <c r="E24" s="37"/>
      <c r="F24" s="37"/>
      <c r="G24" s="37"/>
      <c r="H24" s="37">
        <f>B24</f>
        <v>0.15</v>
      </c>
      <c r="I24" s="37"/>
      <c r="J24" s="37"/>
      <c r="K24" s="37"/>
      <c r="O24" s="105">
        <f>B24</f>
        <v>0.15</v>
      </c>
    </row>
    <row r="25" spans="1:15" x14ac:dyDescent="0.25">
      <c r="A25" s="11" t="s">
        <v>154</v>
      </c>
      <c r="B25" s="82">
        <v>0.25</v>
      </c>
      <c r="C25" s="37"/>
      <c r="D25" s="37"/>
      <c r="E25" s="37"/>
      <c r="F25" s="37"/>
      <c r="G25" s="37"/>
      <c r="H25" s="37">
        <f>B25</f>
        <v>0.25</v>
      </c>
      <c r="I25" s="37"/>
      <c r="J25" s="37"/>
      <c r="K25" s="37"/>
      <c r="O25" s="105">
        <f>B25</f>
        <v>0.25</v>
      </c>
    </row>
    <row r="26" spans="1:15" x14ac:dyDescent="0.25">
      <c r="A26" t="s">
        <v>98</v>
      </c>
      <c r="C26" s="34"/>
      <c r="D26" s="34"/>
      <c r="E26" s="34"/>
      <c r="F26" s="34"/>
      <c r="G26" s="34"/>
      <c r="H26" s="34">
        <f>H23*H24+H9*H25</f>
        <v>66512.869291642914</v>
      </c>
      <c r="I26" s="34"/>
      <c r="J26" s="34"/>
      <c r="K26" s="34"/>
      <c r="O26" s="34">
        <f>O23*O24+O9*O25+H9*O25</f>
        <v>152417.37349759525</v>
      </c>
    </row>
    <row r="28" spans="1:15" x14ac:dyDescent="0.25">
      <c r="A28" s="9" t="s">
        <v>115</v>
      </c>
    </row>
    <row r="30" spans="1:15" x14ac:dyDescent="0.25">
      <c r="A30" t="s">
        <v>116</v>
      </c>
      <c r="H30" s="34">
        <f>H7</f>
        <v>641206.04172147659</v>
      </c>
    </row>
    <row r="31" spans="1:15" x14ac:dyDescent="0.25">
      <c r="A31" t="s">
        <v>117</v>
      </c>
      <c r="H31" s="34">
        <f>-I7</f>
        <v>-530606.94775547797</v>
      </c>
    </row>
    <row r="32" spans="1:15" x14ac:dyDescent="0.25">
      <c r="A32" t="s">
        <v>118</v>
      </c>
      <c r="H32" s="34">
        <f>SUM(H30:H31)</f>
        <v>110599.09396599862</v>
      </c>
    </row>
    <row r="33" spans="1:8" x14ac:dyDescent="0.25">
      <c r="A33" t="s">
        <v>119</v>
      </c>
      <c r="H33" s="34">
        <f>IF(H32&gt;0,H32,0)</f>
        <v>110599.09396599862</v>
      </c>
    </row>
    <row r="34" spans="1:8" x14ac:dyDescent="0.25">
      <c r="A34" t="s">
        <v>120</v>
      </c>
      <c r="H34" s="34">
        <f>IF(H32&lt;0,H32,0)</f>
        <v>0</v>
      </c>
    </row>
    <row r="35" spans="1:8" x14ac:dyDescent="0.25">
      <c r="A35" t="s">
        <v>121</v>
      </c>
      <c r="H35" s="34">
        <f>H6</f>
        <v>833448.54449183831</v>
      </c>
    </row>
    <row r="36" spans="1:8" x14ac:dyDescent="0.25">
      <c r="A36" t="s">
        <v>122</v>
      </c>
      <c r="H36" s="34">
        <f>I6</f>
        <v>1289669.6646834537</v>
      </c>
    </row>
    <row r="37" spans="1:8" x14ac:dyDescent="0.25">
      <c r="A37" t="s">
        <v>123</v>
      </c>
      <c r="H37" s="34">
        <f>IF(H35&gt;H36,H35-H36,0)</f>
        <v>0</v>
      </c>
    </row>
    <row r="38" spans="1:8" x14ac:dyDescent="0.25">
      <c r="A38" t="s">
        <v>124</v>
      </c>
      <c r="H38" s="34">
        <f>-H34</f>
        <v>0</v>
      </c>
    </row>
    <row r="39" spans="1:8" x14ac:dyDescent="0.25">
      <c r="A39" t="s">
        <v>125</v>
      </c>
      <c r="H39" s="34">
        <f>SUM(H37:H38)</f>
        <v>0</v>
      </c>
    </row>
    <row r="40" spans="1:8" x14ac:dyDescent="0.25">
      <c r="A40" t="s">
        <v>126</v>
      </c>
      <c r="H40" s="34">
        <f>H33</f>
        <v>110599.09396599862</v>
      </c>
    </row>
    <row r="41" spans="1:8" x14ac:dyDescent="0.25">
      <c r="A41" t="s">
        <v>136</v>
      </c>
      <c r="H41" s="34">
        <f>-H11</f>
        <v>-110599.09396599862</v>
      </c>
    </row>
    <row r="42" spans="1:8" x14ac:dyDescent="0.25">
      <c r="A42" t="s">
        <v>127</v>
      </c>
      <c r="H42" s="34">
        <f>SUM(H40:H41)</f>
        <v>0</v>
      </c>
    </row>
    <row r="43" spans="1:8" x14ac:dyDescent="0.25">
      <c r="A43" t="s">
        <v>128</v>
      </c>
      <c r="H43" s="34">
        <f>MIN(H22,H42)</f>
        <v>0</v>
      </c>
    </row>
    <row r="45" spans="1:8" x14ac:dyDescent="0.25">
      <c r="A45" t="s">
        <v>114</v>
      </c>
      <c r="H45" s="34">
        <f>H21</f>
        <v>1156980.9121478167</v>
      </c>
    </row>
    <row r="46" spans="1:8" x14ac:dyDescent="0.25">
      <c r="A46" t="s">
        <v>129</v>
      </c>
      <c r="H46" s="34">
        <f>H36</f>
        <v>1289669.6646834537</v>
      </c>
    </row>
    <row r="47" spans="1:8" x14ac:dyDescent="0.25">
      <c r="A47" t="s">
        <v>131</v>
      </c>
      <c r="H47" s="34">
        <f>H34</f>
        <v>0</v>
      </c>
    </row>
    <row r="48" spans="1:8" x14ac:dyDescent="0.25">
      <c r="A48" t="s">
        <v>132</v>
      </c>
      <c r="H48" s="34">
        <f>H43</f>
        <v>0</v>
      </c>
    </row>
    <row r="49" spans="1:8" x14ac:dyDescent="0.25">
      <c r="A49" t="s">
        <v>133</v>
      </c>
      <c r="H49" s="34">
        <f>SUM(H45:H48)</f>
        <v>2446650.5768312705</v>
      </c>
    </row>
    <row r="50" spans="1:8" x14ac:dyDescent="0.25">
      <c r="A50" t="s">
        <v>130</v>
      </c>
      <c r="H50" s="34">
        <f>-H35</f>
        <v>-833448.54449183831</v>
      </c>
    </row>
    <row r="51" spans="1:8" x14ac:dyDescent="0.25">
      <c r="A51" t="s">
        <v>134</v>
      </c>
      <c r="H51" s="34">
        <f>-H33</f>
        <v>-110599.09396599862</v>
      </c>
    </row>
    <row r="52" spans="1:8" x14ac:dyDescent="0.25">
      <c r="A52" t="s">
        <v>135</v>
      </c>
      <c r="H52" s="34">
        <f>SUM(H49:H51)</f>
        <v>1502602.9383734337</v>
      </c>
    </row>
    <row r="54" spans="1:8" x14ac:dyDescent="0.25">
      <c r="A54" s="9" t="s">
        <v>139</v>
      </c>
    </row>
    <row r="55" spans="1:8" x14ac:dyDescent="0.25">
      <c r="A55" t="s">
        <v>137</v>
      </c>
      <c r="H55" s="34">
        <f>I5</f>
        <v>1820276.6124389316</v>
      </c>
    </row>
    <row r="56" spans="1:8" x14ac:dyDescent="0.25">
      <c r="A56" t="s">
        <v>138</v>
      </c>
      <c r="H56" s="34">
        <f>-H22+H43</f>
        <v>-317673.67406549817</v>
      </c>
    </row>
    <row r="57" spans="1:8" x14ac:dyDescent="0.25">
      <c r="A57" t="s">
        <v>135</v>
      </c>
      <c r="H57" s="34">
        <f>SUM(H55:H56)</f>
        <v>1502602.9383734334</v>
      </c>
    </row>
    <row r="58" spans="1:8" x14ac:dyDescent="0.25">
      <c r="H58" s="34" t="str">
        <f>IF(H52=H57," ","OUT OF BALANCE")</f>
        <v xml:space="preserve"> </v>
      </c>
    </row>
    <row r="59" spans="1:8" x14ac:dyDescent="0.25">
      <c r="A59" s="9" t="s">
        <v>141</v>
      </c>
    </row>
    <row r="60" spans="1:8" x14ac:dyDescent="0.25">
      <c r="A60" t="s">
        <v>142</v>
      </c>
      <c r="H60" s="34">
        <f>H52*'NET OP INC'!B9</f>
        <v>450780.88151203009</v>
      </c>
    </row>
    <row r="61" spans="1:8" x14ac:dyDescent="0.25">
      <c r="A61" t="s">
        <v>143</v>
      </c>
      <c r="H61" s="34">
        <f>H52-H60</f>
        <v>1051822.0568614036</v>
      </c>
    </row>
    <row r="62" spans="1:8" x14ac:dyDescent="0.25">
      <c r="A62" t="s">
        <v>144</v>
      </c>
      <c r="H62" s="34">
        <f>H61/ATCF!B11</f>
        <v>38248.074794960135</v>
      </c>
    </row>
    <row r="64" spans="1:8" x14ac:dyDescent="0.25">
      <c r="A64" s="9" t="s">
        <v>99</v>
      </c>
    </row>
    <row r="66" spans="1:15" x14ac:dyDescent="0.25">
      <c r="A66" t="s">
        <v>91</v>
      </c>
      <c r="H66" s="114">
        <f>H12</f>
        <v>530606.94775547797</v>
      </c>
      <c r="I66" t="s">
        <v>161</v>
      </c>
      <c r="O66" s="34">
        <f>O12</f>
        <v>782065.92501773476</v>
      </c>
    </row>
    <row r="67" spans="1:15" x14ac:dyDescent="0.25">
      <c r="A67" t="s">
        <v>98</v>
      </c>
      <c r="H67" s="114">
        <f>-H26</f>
        <v>-66512.869291642914</v>
      </c>
      <c r="I67" t="s">
        <v>161</v>
      </c>
      <c r="O67" s="34">
        <f>-O26</f>
        <v>-152417.37349759525</v>
      </c>
    </row>
    <row r="68" spans="1:15" x14ac:dyDescent="0.25">
      <c r="A68" t="s">
        <v>148</v>
      </c>
      <c r="H68" s="114">
        <f>SUM(H66:H67)</f>
        <v>464094.07846383506</v>
      </c>
      <c r="I68" t="s">
        <v>161</v>
      </c>
      <c r="O68" s="34">
        <f>SUM(O66:O67)</f>
        <v>629648.55152013944</v>
      </c>
    </row>
    <row r="69" spans="1:15" x14ac:dyDescent="0.25">
      <c r="A69" s="64" t="str">
        <f ca="1">CELL("FILENAME")</f>
        <v>\\LS-VL368\share\MM in RE\BookCD\Chap7\[ExchEG3.xls]INTRODUCTION</v>
      </c>
      <c r="H69" s="34" t="s">
        <v>160</v>
      </c>
    </row>
  </sheetData>
  <dataConsolidate/>
  <mergeCells count="2">
    <mergeCell ref="B1:H1"/>
    <mergeCell ref="I1:N1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59" fitToWidth="2" orientation="portrait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0"/>
  <sheetViews>
    <sheetView zoomScale="60" workbookViewId="0">
      <selection activeCell="I9" sqref="I9"/>
    </sheetView>
  </sheetViews>
  <sheetFormatPr defaultRowHeight="15.75" x14ac:dyDescent="0.25"/>
  <cols>
    <col min="1" max="1" width="22.5546875" customWidth="1"/>
    <col min="2" max="2" width="10.33203125" customWidth="1"/>
    <col min="3" max="3" width="10" bestFit="1" customWidth="1"/>
    <col min="5" max="5" width="10" bestFit="1" customWidth="1"/>
    <col min="8" max="8" width="10" bestFit="1" customWidth="1"/>
    <col min="9" max="14" width="10" customWidth="1"/>
    <col min="15" max="15" width="10.77734375" customWidth="1"/>
  </cols>
  <sheetData>
    <row r="2" spans="1:16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6">
        <v>8</v>
      </c>
      <c r="J2" s="66">
        <v>9</v>
      </c>
      <c r="K2" s="66">
        <v>10</v>
      </c>
      <c r="L2" s="66">
        <v>11</v>
      </c>
      <c r="M2" s="66">
        <v>12</v>
      </c>
      <c r="N2" s="66">
        <v>13</v>
      </c>
      <c r="O2" s="67" t="s">
        <v>100</v>
      </c>
      <c r="P2" s="67" t="s">
        <v>101</v>
      </c>
    </row>
    <row r="3" spans="1:16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  <c r="I3" s="66">
        <v>7</v>
      </c>
      <c r="J3" s="66">
        <v>8</v>
      </c>
      <c r="K3" s="66">
        <v>9</v>
      </c>
      <c r="L3" s="66">
        <v>10</v>
      </c>
      <c r="M3" s="66">
        <v>11</v>
      </c>
      <c r="N3" s="66">
        <v>12</v>
      </c>
    </row>
    <row r="5" spans="1:16" x14ac:dyDescent="0.25">
      <c r="A5" t="s">
        <v>102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x14ac:dyDescent="0.25">
      <c r="A6" t="s">
        <v>103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x14ac:dyDescent="0.25">
      <c r="A7" t="s">
        <v>104</v>
      </c>
      <c r="B7" s="34">
        <f>-'NET OP INC'!$F$1</f>
        <v>-1235000</v>
      </c>
      <c r="C7" s="34">
        <f>PROJECTION!C14</f>
        <v>119925</v>
      </c>
      <c r="D7" s="34">
        <f>PROJECTION!D14</f>
        <v>123522.75</v>
      </c>
      <c r="E7" s="34">
        <f>PROJECTION!E14</f>
        <v>127228.4325</v>
      </c>
      <c r="F7" s="34">
        <f>PROJECTION!F14</f>
        <v>131045.285475</v>
      </c>
      <c r="G7" s="34">
        <f>PROJECTION!G14</f>
        <v>134976.64403924998</v>
      </c>
      <c r="H7" s="34">
        <f>PROJECTION!H14</f>
        <v>139025.94336042748</v>
      </c>
      <c r="I7" s="34">
        <f>PROJECTION!J14</f>
        <v>176758.43947104359</v>
      </c>
      <c r="J7" s="34">
        <f>PROJECTION!K14</f>
        <v>182061.19265517491</v>
      </c>
      <c r="K7" s="34">
        <f>PROJECTION!L14</f>
        <v>187523.02843483014</v>
      </c>
      <c r="L7" s="34">
        <f>PROJECTION!M14</f>
        <v>193148.71928787505</v>
      </c>
      <c r="M7" s="34">
        <f>PROJECTION!N14</f>
        <v>198943.18086651128</v>
      </c>
      <c r="N7" s="34">
        <f>PROJECTION!O14+BASIS!N5-BASIS!O11</f>
        <v>2152098.0509425336</v>
      </c>
      <c r="O7" s="68">
        <f>IRR(B7:N7)</f>
        <v>0.14001664135032654</v>
      </c>
    </row>
    <row r="8" spans="1:16" x14ac:dyDescent="0.25">
      <c r="A8" t="s">
        <v>105</v>
      </c>
      <c r="B8" s="34">
        <f>-'NET OP INC'!$F$3</f>
        <v>-360000</v>
      </c>
      <c r="C8" s="34">
        <f>PROJECTION!C24</f>
        <v>31635.308246231463</v>
      </c>
      <c r="D8" s="34">
        <f>PROJECTION!D24</f>
        <v>35233.058246231463</v>
      </c>
      <c r="E8" s="34">
        <f>PROJECTION!E24</f>
        <v>38938.740746231459</v>
      </c>
      <c r="F8" s="34">
        <f>PROJECTION!F24</f>
        <v>42755.59372123146</v>
      </c>
      <c r="G8" s="34">
        <f>PROJECTION!G24</f>
        <v>46686.952285481442</v>
      </c>
      <c r="H8" s="34">
        <f>PROJECTION!H24</f>
        <v>50736.251606658945</v>
      </c>
      <c r="I8" s="34">
        <f>PROJECTION!J24</f>
        <v>46627.539860657096</v>
      </c>
      <c r="J8" s="34">
        <f>PROJECTION!K24</f>
        <v>51930.293044788414</v>
      </c>
      <c r="K8" s="34">
        <f>PROJECTION!L24</f>
        <v>57392.128824443644</v>
      </c>
      <c r="L8" s="34">
        <f>PROJECTION!M24</f>
        <v>63017.819677488558</v>
      </c>
      <c r="M8" s="34">
        <f>PROJECTION!N24</f>
        <v>68812.281256124785</v>
      </c>
      <c r="N8" s="34">
        <f>PROJECTION!O24+BASIS!O12</f>
        <v>856846.50169985485</v>
      </c>
      <c r="O8" s="68">
        <f>IRR(B8:N8)</f>
        <v>0.16185590831107377</v>
      </c>
    </row>
    <row r="9" spans="1:16" x14ac:dyDescent="0.25">
      <c r="A9" t="s">
        <v>106</v>
      </c>
      <c r="B9" s="34">
        <f>-'NET OP INC'!$F$3</f>
        <v>-360000</v>
      </c>
      <c r="C9" s="34">
        <f>PROJECTION!C26</f>
        <v>29677.213288781699</v>
      </c>
      <c r="D9" s="34">
        <f>PROJECTION!D26</f>
        <v>31828.325265016956</v>
      </c>
      <c r="E9" s="34">
        <f>PROJECTION!E26</f>
        <v>34030.991835823457</v>
      </c>
      <c r="F9" s="34">
        <f>PROJECTION!F26</f>
        <v>36285.47152799592</v>
      </c>
      <c r="G9" s="34">
        <f>PROJECTION!G26</f>
        <v>38591.902782223944</v>
      </c>
      <c r="H9" s="34">
        <f>PROJECTION!H26</f>
        <v>40950.287662508214</v>
      </c>
      <c r="I9" s="34">
        <f>PROJECTION!J26</f>
        <v>40911.304027905411</v>
      </c>
      <c r="J9" s="34">
        <f>PROJECTION!K26</f>
        <v>44081.845583434435</v>
      </c>
      <c r="K9" s="34">
        <f>PROJECTION!L26</f>
        <v>47328.373878041821</v>
      </c>
      <c r="L9" s="34">
        <f>PROJECTION!M26</f>
        <v>50651.269956487224</v>
      </c>
      <c r="M9" s="34">
        <f>PROJECTION!N26</f>
        <v>54050.737867636577</v>
      </c>
      <c r="N9" s="34">
        <f>PROJECTION!O26+BASIS!O68</f>
        <v>687175.33217377681</v>
      </c>
      <c r="O9" s="68">
        <f>IRR(B9:N9)</f>
        <v>0.13566156895338377</v>
      </c>
      <c r="P9" s="34">
        <f>B9+NPV('NET OP INC'!H30,C9:N9)</f>
        <v>14918.405737466761</v>
      </c>
    </row>
    <row r="10" spans="1:16" x14ac:dyDescent="0.25">
      <c r="A10" s="64" t="str">
        <f ca="1">CELL("FILENAME")</f>
        <v>\\LS-VL368\share\MM in RE\BookCD\Chap7\[ExchEG3.xls]INTRODUCTION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</row>
  </sheetData>
  <phoneticPr fontId="0" type="noConversion"/>
  <printOptions horizontalCentered="1" verticalCentered="1"/>
  <pageMargins left="0.75" right="0.75" top="1" bottom="1" header="0.5" footer="0.5"/>
  <pageSetup scale="60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20</vt:i4>
      </vt:variant>
    </vt:vector>
  </HeadingPairs>
  <TitlesOfParts>
    <vt:vector size="27" baseType="lpstr">
      <vt:lpstr>INTRODUCTION</vt:lpstr>
      <vt:lpstr>NET OP INC</vt:lpstr>
      <vt:lpstr>ATCF</vt:lpstr>
      <vt:lpstr>AMORT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BASIS!Print_Titles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 FORM B ANALYSIS</dc:title>
  <dc:creator>Roger J. Brown</dc:creator>
  <cp:lastModifiedBy>Roger J Brown</cp:lastModifiedBy>
  <cp:lastPrinted>2004-02-11T05:01:04Z</cp:lastPrinted>
  <dcterms:created xsi:type="dcterms:W3CDTF">2001-06-29T03:59:06Z</dcterms:created>
  <dcterms:modified xsi:type="dcterms:W3CDTF">2012-04-24T02:26:32Z</dcterms:modified>
</cp:coreProperties>
</file>