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9375" windowHeight="4965" tabRatio="662"/>
  </bookViews>
  <sheets>
    <sheet name="INTRODUCTION" sheetId="9" r:id="rId1"/>
    <sheet name="NET OP INC" sheetId="3" r:id="rId2"/>
    <sheet name="AMORT" sheetId="4" r:id="rId3"/>
    <sheet name="ATCF" sheetId="5" r:id="rId4"/>
    <sheet name="PROJECTION" sheetId="6" r:id="rId5"/>
    <sheet name="TAX ON SALE" sheetId="7" r:id="rId6"/>
    <sheet name="SUMMARY" sheetId="8" r:id="rId7"/>
  </sheets>
  <definedNames>
    <definedName name="_1__123Graph_ACHART_1" hidden="1">PROJECTION!$B$5:$F$5</definedName>
    <definedName name="_2__123Graph_BCHART_1" hidden="1">PROJECTION!$B$6:$F$6</definedName>
    <definedName name="_Fill" hidden="1">#REF!</definedName>
    <definedName name="ANNOPEXPINCR">'NET OP INC'!$H$33</definedName>
    <definedName name="ANNRENTINCR">'NET OP INC'!$H$31</definedName>
    <definedName name="ANNVALINCR">'NET OP INC'!$H$34</definedName>
    <definedName name="EXPENSES">'NET OP INC'!$D$32</definedName>
    <definedName name="GOINGOUTCR">'NET OP INC'!$H$32</definedName>
    <definedName name="MAINT">'NET OP INC'!$B$27</definedName>
    <definedName name="MNTHLYRENT">'NET OP INC'!$F$16:$F$22</definedName>
    <definedName name="NOI">'NET OP INC'!$D$33</definedName>
    <definedName name="ORIGLNBAL">'NET OP INC'!$D$6</definedName>
    <definedName name="ORIGLNPMT">'NET OP INC'!$E$6</definedName>
    <definedName name="ORIGLNRATE">'NET OP INC'!$F$6</definedName>
    <definedName name="print_amort_area">AMORT!$A$1:$F$36</definedName>
    <definedName name="print_atcf_area">ATCF!$A$1:$F$15</definedName>
    <definedName name="print_NOI_area">'NET OP INC'!$A$1:$H$34</definedName>
    <definedName name="print_projection_area">PROJECTION!$A$1:$H$26</definedName>
    <definedName name="print_rent_sched_area">#REF!</definedName>
    <definedName name="print_summary_area">SUMMARY!$A$1:$J$9</definedName>
    <definedName name="print_tax_on_sale_area">'TAX ON SALE'!$A$1:$H$31</definedName>
    <definedName name="VACANCY">'NET OP INC'!$B$16</definedName>
  </definedNames>
  <calcPr calcId="145621"/>
</workbook>
</file>

<file path=xl/calcChain.xml><?xml version="1.0" encoding="utf-8"?>
<calcChain xmlns="http://schemas.openxmlformats.org/spreadsheetml/2006/main">
  <c r="D6" i="3" l="1"/>
  <c r="F2" i="3"/>
  <c r="F1" i="3"/>
  <c r="G21" i="3"/>
  <c r="G16" i="3"/>
  <c r="G17" i="3"/>
  <c r="G18" i="3"/>
  <c r="G19" i="3"/>
  <c r="G20" i="3"/>
  <c r="A10" i="8"/>
  <c r="A32" i="7"/>
  <c r="A35" i="3"/>
  <c r="H23" i="3"/>
  <c r="D16" i="7"/>
  <c r="B9" i="3"/>
  <c r="B11" i="5"/>
  <c r="D23" i="7"/>
  <c r="I23" i="7" s="1"/>
  <c r="D24" i="7"/>
  <c r="E23" i="7"/>
  <c r="E24" i="7"/>
  <c r="F23" i="7"/>
  <c r="F24" i="7"/>
  <c r="G23" i="7"/>
  <c r="G24" i="7"/>
  <c r="C23" i="7"/>
  <c r="H23" i="7" s="1"/>
  <c r="H24" i="7"/>
  <c r="I24" i="7"/>
  <c r="C24" i="7"/>
  <c r="F18" i="4"/>
  <c r="F30" i="4"/>
  <c r="F42" i="4"/>
  <c r="F54" i="4" s="1"/>
  <c r="F66" i="4" s="1"/>
  <c r="F78" i="4" s="1"/>
  <c r="F90" i="4" s="1"/>
  <c r="E6" i="4"/>
  <c r="F1" i="4"/>
  <c r="A16" i="5"/>
  <c r="H6" i="3"/>
  <c r="F6" i="3"/>
  <c r="E6" i="3"/>
  <c r="A121" i="3"/>
  <c r="B10" i="3"/>
  <c r="B1" i="3"/>
  <c r="G2" i="3"/>
  <c r="G3" i="3"/>
  <c r="B4" i="3"/>
  <c r="D3" i="3"/>
  <c r="B17" i="3"/>
  <c r="J22" i="6"/>
  <c r="I22" i="6"/>
  <c r="H22" i="6"/>
  <c r="D22" i="6"/>
  <c r="E22" i="6"/>
  <c r="F22" i="6"/>
  <c r="G22" i="6"/>
  <c r="C22" i="6"/>
  <c r="B5" i="6"/>
  <c r="B7" i="6" s="1"/>
  <c r="B6" i="6"/>
  <c r="A26" i="6"/>
  <c r="B9" i="8"/>
  <c r="B7" i="8"/>
  <c r="B8" i="8"/>
  <c r="A29" i="7"/>
  <c r="B29" i="7"/>
  <c r="A6" i="7"/>
  <c r="A5" i="7"/>
  <c r="A4" i="7"/>
  <c r="B5" i="7"/>
  <c r="B6" i="7"/>
  <c r="B4" i="7" l="1"/>
  <c r="B7" i="4"/>
  <c r="C7" i="4" s="1"/>
  <c r="D7" i="4"/>
  <c r="G23" i="3"/>
  <c r="D15" i="3" s="1"/>
  <c r="E16" i="7"/>
  <c r="G16" i="7"/>
  <c r="A13" i="3"/>
  <c r="D12" i="5"/>
  <c r="F16" i="7"/>
  <c r="H16" i="7"/>
  <c r="C16" i="7"/>
  <c r="I16" i="7"/>
  <c r="D17" i="3" l="1"/>
  <c r="C9" i="6"/>
  <c r="D16" i="3"/>
  <c r="D2" i="3"/>
  <c r="C18" i="6"/>
  <c r="C8" i="7" s="1"/>
  <c r="H18" i="6"/>
  <c r="F18" i="6"/>
  <c r="J18" i="6"/>
  <c r="D18" i="6"/>
  <c r="G18" i="6"/>
  <c r="I18" i="6"/>
  <c r="E18" i="6"/>
  <c r="E7" i="4"/>
  <c r="C30" i="3" l="1"/>
  <c r="D32" i="3" s="1"/>
  <c r="D33" i="3" s="1"/>
  <c r="B26" i="3"/>
  <c r="B20" i="3"/>
  <c r="B22" i="3"/>
  <c r="B27" i="3"/>
  <c r="B24" i="3"/>
  <c r="B28" i="3"/>
  <c r="B23" i="3"/>
  <c r="B21" i="3"/>
  <c r="B29" i="3"/>
  <c r="B19" i="3"/>
  <c r="B25" i="3"/>
  <c r="I8" i="7"/>
  <c r="D8" i="7"/>
  <c r="E8" i="7"/>
  <c r="F8" i="7"/>
  <c r="H8" i="7"/>
  <c r="G8" i="7"/>
  <c r="C17" i="7"/>
  <c r="B8" i="4"/>
  <c r="D8" i="4"/>
  <c r="C10" i="6"/>
  <c r="C11" i="6" s="1"/>
  <c r="D1" i="5" l="1"/>
  <c r="B34" i="3"/>
  <c r="F17" i="7"/>
  <c r="E17" i="7"/>
  <c r="D17" i="7"/>
  <c r="C8" i="4"/>
  <c r="I17" i="7"/>
  <c r="G17" i="7"/>
  <c r="H17" i="7"/>
  <c r="C12" i="6"/>
  <c r="C13" i="6" s="1"/>
  <c r="B32" i="3"/>
  <c r="D13" i="6" l="1"/>
  <c r="C21" i="6"/>
  <c r="C23" i="6" s="1"/>
  <c r="C14" i="6"/>
  <c r="C7" i="8"/>
  <c r="C16" i="6"/>
  <c r="E8" i="4"/>
  <c r="D9" i="4" l="1"/>
  <c r="B9" i="4"/>
  <c r="C8" i="8"/>
  <c r="C5" i="6"/>
  <c r="E13" i="6"/>
  <c r="D14" i="6"/>
  <c r="D16" i="6"/>
  <c r="D21" i="6"/>
  <c r="D23" i="6" s="1"/>
  <c r="D7" i="8"/>
  <c r="D5" i="6" l="1"/>
  <c r="F13" i="6"/>
  <c r="E16" i="6"/>
  <c r="E7" i="8"/>
  <c r="E21" i="6"/>
  <c r="E23" i="6" s="1"/>
  <c r="D8" i="8"/>
  <c r="C4" i="7"/>
  <c r="C9" i="4"/>
  <c r="E5" i="6" l="1"/>
  <c r="F14" i="6" s="1"/>
  <c r="G13" i="6"/>
  <c r="F16" i="6"/>
  <c r="F7" i="8"/>
  <c r="F21" i="6"/>
  <c r="F23" i="6" s="1"/>
  <c r="E8" i="8"/>
  <c r="C10" i="7"/>
  <c r="C18" i="7" s="1"/>
  <c r="C20" i="7" s="1"/>
  <c r="C15" i="7"/>
  <c r="D4" i="7"/>
  <c r="E9" i="4"/>
  <c r="E14" i="6"/>
  <c r="C22" i="7" l="1"/>
  <c r="C25" i="7" s="1"/>
  <c r="C30" i="7" s="1"/>
  <c r="C21" i="7"/>
  <c r="F8" i="8"/>
  <c r="E4" i="7"/>
  <c r="D10" i="4"/>
  <c r="B10" i="4"/>
  <c r="C10" i="4" s="1"/>
  <c r="D15" i="7"/>
  <c r="D10" i="7"/>
  <c r="D18" i="7" s="1"/>
  <c r="D20" i="7" s="1"/>
  <c r="H13" i="6"/>
  <c r="F5" i="6"/>
  <c r="G16" i="6"/>
  <c r="G21" i="6"/>
  <c r="G23" i="6" s="1"/>
  <c r="G7" i="8"/>
  <c r="G14" i="6"/>
  <c r="E15" i="7" l="1"/>
  <c r="E10" i="7"/>
  <c r="E18" i="7" s="1"/>
  <c r="E20" i="7" s="1"/>
  <c r="D22" i="7"/>
  <c r="D25" i="7" s="1"/>
  <c r="D30" i="7" s="1"/>
  <c r="D21" i="7"/>
  <c r="G5" i="6"/>
  <c r="I13" i="6"/>
  <c r="H16" i="6"/>
  <c r="H21" i="6"/>
  <c r="H23" i="6" s="1"/>
  <c r="H14" i="6"/>
  <c r="F4" i="7"/>
  <c r="G8" i="8"/>
  <c r="E10" i="4"/>
  <c r="J13" i="6" l="1"/>
  <c r="H5" i="6"/>
  <c r="I16" i="6"/>
  <c r="I14" i="6"/>
  <c r="I21" i="6"/>
  <c r="I23" i="6" s="1"/>
  <c r="G4" i="7"/>
  <c r="B11" i="4"/>
  <c r="C11" i="4" s="1"/>
  <c r="E11" i="4" s="1"/>
  <c r="D11" i="4"/>
  <c r="F15" i="7"/>
  <c r="F10" i="7"/>
  <c r="F18" i="7" s="1"/>
  <c r="F20" i="7" s="1"/>
  <c r="E22" i="7"/>
  <c r="E25" i="7" s="1"/>
  <c r="E30" i="7" s="1"/>
  <c r="E21" i="7"/>
  <c r="B12" i="4" l="1"/>
  <c r="D12" i="4"/>
  <c r="I5" i="6"/>
  <c r="J14" i="6" s="1"/>
  <c r="J16" i="6"/>
  <c r="J21" i="6"/>
  <c r="J23" i="6" s="1"/>
  <c r="G15" i="7"/>
  <c r="G10" i="7"/>
  <c r="G18" i="7" s="1"/>
  <c r="G20" i="7" s="1"/>
  <c r="F22" i="7"/>
  <c r="F25" i="7" s="1"/>
  <c r="F30" i="7" s="1"/>
  <c r="F21" i="7"/>
  <c r="H4" i="7"/>
  <c r="I4" i="7" l="1"/>
  <c r="C12" i="4"/>
  <c r="E12" i="4" s="1"/>
  <c r="H15" i="7"/>
  <c r="H10" i="7"/>
  <c r="H18" i="7" s="1"/>
  <c r="H20" i="7" s="1"/>
  <c r="H7" i="8"/>
  <c r="I7" i="8" s="1"/>
  <c r="G22" i="7"/>
  <c r="G25" i="7" s="1"/>
  <c r="G30" i="7" s="1"/>
  <c r="G21" i="7"/>
  <c r="D13" i="4" l="1"/>
  <c r="B13" i="4"/>
  <c r="H22" i="7"/>
  <c r="H25" i="7" s="1"/>
  <c r="H30" i="7" s="1"/>
  <c r="H21" i="7"/>
  <c r="I15" i="7"/>
  <c r="I10" i="7"/>
  <c r="I18" i="7" s="1"/>
  <c r="I20" i="7" s="1"/>
  <c r="I22" i="7" l="1"/>
  <c r="I25" i="7" s="1"/>
  <c r="I30" i="7" s="1"/>
  <c r="I21" i="7"/>
  <c r="C13" i="4"/>
  <c r="E13" i="4" s="1"/>
  <c r="B14" i="4" l="1"/>
  <c r="C14" i="4" s="1"/>
  <c r="E14" i="4" s="1"/>
  <c r="D14" i="4"/>
  <c r="B15" i="4" l="1"/>
  <c r="D15" i="4"/>
  <c r="C15" i="4" l="1"/>
  <c r="E15" i="4" s="1"/>
  <c r="B16" i="4" l="1"/>
  <c r="D16" i="4"/>
  <c r="C16" i="4" l="1"/>
  <c r="E16" i="4" s="1"/>
  <c r="B17" i="4" l="1"/>
  <c r="C17" i="4" s="1"/>
  <c r="E17" i="4" s="1"/>
  <c r="D17" i="4"/>
  <c r="B18" i="4" l="1"/>
  <c r="D18" i="4"/>
  <c r="C17" i="6" l="1"/>
  <c r="C19" i="6" s="1"/>
  <c r="C24" i="6" s="1"/>
  <c r="C25" i="6" s="1"/>
  <c r="C9" i="8" s="1"/>
  <c r="C3" i="5"/>
  <c r="C18" i="4"/>
  <c r="C4" i="5" l="1"/>
  <c r="D7" i="5" s="1"/>
  <c r="E18" i="4"/>
  <c r="C5" i="5" l="1"/>
  <c r="B19" i="4"/>
  <c r="D19" i="4"/>
  <c r="C6" i="6"/>
  <c r="C5" i="7" l="1"/>
  <c r="C7" i="6"/>
  <c r="C6" i="7" s="1"/>
  <c r="C11" i="7" s="1"/>
  <c r="C29" i="7" s="1"/>
  <c r="C31" i="7" s="1"/>
  <c r="C19" i="4"/>
  <c r="E19" i="4" s="1"/>
  <c r="C6" i="5"/>
  <c r="D5" i="5"/>
  <c r="D6" i="5" l="1"/>
  <c r="F5" i="5"/>
  <c r="B20" i="4"/>
  <c r="D20" i="4"/>
  <c r="C20" i="4" l="1"/>
  <c r="E20" i="4" s="1"/>
  <c r="F6" i="5"/>
  <c r="D8" i="5"/>
  <c r="D13" i="5" s="1"/>
  <c r="D14" i="5" s="1"/>
  <c r="E14" i="5" s="1"/>
  <c r="E6" i="5"/>
  <c r="E15" i="5" l="1"/>
  <c r="F15" i="5" s="1"/>
  <c r="D21" i="4"/>
  <c r="B21" i="4"/>
  <c r="C21" i="4" l="1"/>
  <c r="E21" i="4" s="1"/>
  <c r="D22" i="4" l="1"/>
  <c r="B22" i="4"/>
  <c r="C22" i="4" l="1"/>
  <c r="E22" i="4" s="1"/>
  <c r="B23" i="4" l="1"/>
  <c r="D23" i="4"/>
  <c r="C23" i="4" l="1"/>
  <c r="E23" i="4" s="1"/>
  <c r="B24" i="4" l="1"/>
  <c r="D24" i="4"/>
  <c r="C24" i="4" l="1"/>
  <c r="E24" i="4" s="1"/>
  <c r="D25" i="4" l="1"/>
  <c r="B25" i="4"/>
  <c r="C25" i="4" s="1"/>
  <c r="E25" i="4" s="1"/>
  <c r="D26" i="4" l="1"/>
  <c r="B26" i="4"/>
  <c r="C26" i="4" s="1"/>
  <c r="E26" i="4" s="1"/>
  <c r="B27" i="4" l="1"/>
  <c r="D27" i="4"/>
  <c r="C27" i="4" l="1"/>
  <c r="E27" i="4" s="1"/>
  <c r="B28" i="4" l="1"/>
  <c r="D28" i="4"/>
  <c r="C28" i="4" l="1"/>
  <c r="E28" i="4" s="1"/>
  <c r="D29" i="4" l="1"/>
  <c r="B29" i="4"/>
  <c r="C29" i="4" s="1"/>
  <c r="E29" i="4" s="1"/>
  <c r="B30" i="4" l="1"/>
  <c r="C30" i="4" s="1"/>
  <c r="E30" i="4" s="1"/>
  <c r="D30" i="4"/>
  <c r="D17" i="6" s="1"/>
  <c r="D19" i="6" s="1"/>
  <c r="D24" i="6" s="1"/>
  <c r="D25" i="6" s="1"/>
  <c r="D9" i="8" s="1"/>
  <c r="B31" i="4" l="1"/>
  <c r="D31" i="4"/>
  <c r="D6" i="6"/>
  <c r="D5" i="7" l="1"/>
  <c r="D7" i="6"/>
  <c r="D6" i="7" s="1"/>
  <c r="D11" i="7" s="1"/>
  <c r="D29" i="7" s="1"/>
  <c r="D31" i="7" s="1"/>
  <c r="C31" i="4"/>
  <c r="E31" i="4" s="1"/>
  <c r="B32" i="4" l="1"/>
  <c r="D32" i="4"/>
  <c r="C32" i="4" l="1"/>
  <c r="E32" i="4" s="1"/>
  <c r="B33" i="4" l="1"/>
  <c r="D33" i="4"/>
  <c r="C33" i="4" l="1"/>
  <c r="E33" i="4" s="1"/>
  <c r="D34" i="4" l="1"/>
  <c r="B34" i="4"/>
  <c r="C34" i="4" s="1"/>
  <c r="E34" i="4" s="1"/>
  <c r="B35" i="4" l="1"/>
  <c r="D35" i="4"/>
  <c r="C35" i="4" l="1"/>
  <c r="E35" i="4" s="1"/>
  <c r="B36" i="4" l="1"/>
  <c r="D36" i="4"/>
  <c r="C36" i="4" l="1"/>
  <c r="E36" i="4" s="1"/>
  <c r="D37" i="4" l="1"/>
  <c r="B37" i="4"/>
  <c r="C37" i="4" s="1"/>
  <c r="E37" i="4" s="1"/>
  <c r="D38" i="4" l="1"/>
  <c r="B38" i="4"/>
  <c r="C38" i="4" s="1"/>
  <c r="E38" i="4" s="1"/>
  <c r="B39" i="4" l="1"/>
  <c r="C39" i="4" s="1"/>
  <c r="E39" i="4" s="1"/>
  <c r="D39" i="4"/>
  <c r="B40" i="4" l="1"/>
  <c r="D40" i="4"/>
  <c r="C40" i="4" l="1"/>
  <c r="E40" i="4" s="1"/>
  <c r="D41" i="4" l="1"/>
  <c r="B41" i="4"/>
  <c r="C41" i="4" l="1"/>
  <c r="E41" i="4" s="1"/>
  <c r="D42" i="4" l="1"/>
  <c r="E17" i="6" s="1"/>
  <c r="E19" i="6" s="1"/>
  <c r="E24" i="6" s="1"/>
  <c r="E25" i="6" s="1"/>
  <c r="E9" i="8" s="1"/>
  <c r="B42" i="4"/>
  <c r="C42" i="4" l="1"/>
  <c r="E42" i="4" s="1"/>
  <c r="E43" i="4" l="1"/>
  <c r="B43" i="4"/>
  <c r="C43" i="4" s="1"/>
  <c r="D43" i="4"/>
  <c r="E6" i="6"/>
  <c r="E5" i="7" l="1"/>
  <c r="E7" i="6"/>
  <c r="E6" i="7" s="1"/>
  <c r="E11" i="7" s="1"/>
  <c r="E29" i="7" s="1"/>
  <c r="E31" i="7" s="1"/>
  <c r="E44" i="4"/>
  <c r="B44" i="4"/>
  <c r="C44" i="4" s="1"/>
  <c r="D44" i="4"/>
  <c r="D45" i="4" l="1"/>
  <c r="B45" i="4"/>
  <c r="C45" i="4" s="1"/>
  <c r="E45" i="4" s="1"/>
  <c r="B46" i="4" l="1"/>
  <c r="D46" i="4"/>
  <c r="C46" i="4" l="1"/>
  <c r="E46" i="4" s="1"/>
  <c r="B47" i="4" l="1"/>
  <c r="C47" i="4" s="1"/>
  <c r="E47" i="4" s="1"/>
  <c r="D47" i="4"/>
  <c r="B48" i="4" l="1"/>
  <c r="C48" i="4" s="1"/>
  <c r="E48" i="4" s="1"/>
  <c r="D48" i="4"/>
  <c r="B49" i="4" l="1"/>
  <c r="C49" i="4" s="1"/>
  <c r="E49" i="4" s="1"/>
  <c r="D49" i="4"/>
  <c r="D50" i="4" l="1"/>
  <c r="B50" i="4"/>
  <c r="C50" i="4" s="1"/>
  <c r="E50" i="4" s="1"/>
  <c r="B51" i="4" l="1"/>
  <c r="D51" i="4"/>
  <c r="C51" i="4" l="1"/>
  <c r="E51" i="4" s="1"/>
  <c r="B52" i="4" l="1"/>
  <c r="D52" i="4"/>
  <c r="C52" i="4" l="1"/>
  <c r="E52" i="4" s="1"/>
  <c r="D53" i="4" l="1"/>
  <c r="B53" i="4"/>
  <c r="C53" i="4" s="1"/>
  <c r="E53" i="4" s="1"/>
  <c r="D54" i="4" l="1"/>
  <c r="F17" i="6" s="1"/>
  <c r="F19" i="6" s="1"/>
  <c r="F24" i="6" s="1"/>
  <c r="F25" i="6" s="1"/>
  <c r="F9" i="8" s="1"/>
  <c r="B54" i="4"/>
  <c r="C54" i="4" s="1"/>
  <c r="E54" i="4" s="1"/>
  <c r="B55" i="4" l="1"/>
  <c r="D55" i="4"/>
  <c r="F6" i="6"/>
  <c r="F5" i="7" l="1"/>
  <c r="F7" i="6"/>
  <c r="F6" i="7" s="1"/>
  <c r="F11" i="7" s="1"/>
  <c r="F29" i="7" s="1"/>
  <c r="F31" i="7" s="1"/>
  <c r="C55" i="4"/>
  <c r="E55" i="4" s="1"/>
  <c r="B56" i="4" l="1"/>
  <c r="D56" i="4"/>
  <c r="C56" i="4" l="1"/>
  <c r="E56" i="4" s="1"/>
  <c r="D57" i="4" l="1"/>
  <c r="B57" i="4"/>
  <c r="C57" i="4" s="1"/>
  <c r="E57" i="4" s="1"/>
  <c r="D58" i="4" l="1"/>
  <c r="B58" i="4"/>
  <c r="C58" i="4" l="1"/>
  <c r="E58" i="4" s="1"/>
  <c r="B59" i="4" l="1"/>
  <c r="D59" i="4"/>
  <c r="C59" i="4" l="1"/>
  <c r="E59" i="4" s="1"/>
  <c r="B60" i="4" l="1"/>
  <c r="D60" i="4"/>
  <c r="C60" i="4" l="1"/>
  <c r="E60" i="4" s="1"/>
  <c r="D61" i="4" l="1"/>
  <c r="B61" i="4"/>
  <c r="C61" i="4" s="1"/>
  <c r="E61" i="4" s="1"/>
  <c r="B62" i="4" l="1"/>
  <c r="D62" i="4"/>
  <c r="C62" i="4" l="1"/>
  <c r="E62" i="4" s="1"/>
  <c r="B63" i="4" l="1"/>
  <c r="D63" i="4"/>
  <c r="C63" i="4" l="1"/>
  <c r="E63" i="4" s="1"/>
  <c r="B64" i="4" l="1"/>
  <c r="C64" i="4" s="1"/>
  <c r="E64" i="4" s="1"/>
  <c r="D64" i="4"/>
  <c r="B65" i="4" l="1"/>
  <c r="D65" i="4"/>
  <c r="C65" i="4" l="1"/>
  <c r="E65" i="4" s="1"/>
  <c r="D66" i="4" l="1"/>
  <c r="G17" i="6" s="1"/>
  <c r="G19" i="6" s="1"/>
  <c r="G24" i="6" s="1"/>
  <c r="G25" i="6" s="1"/>
  <c r="G9" i="8" s="1"/>
  <c r="B66" i="4"/>
  <c r="C66" i="4" s="1"/>
  <c r="E66" i="4" s="1"/>
  <c r="B67" i="4" l="1"/>
  <c r="C67" i="4" s="1"/>
  <c r="E67" i="4" s="1"/>
  <c r="D67" i="4"/>
  <c r="G6" i="6"/>
  <c r="B68" i="4" l="1"/>
  <c r="C68" i="4" s="1"/>
  <c r="E68" i="4" s="1"/>
  <c r="D68" i="4"/>
  <c r="G5" i="7"/>
  <c r="G7" i="6"/>
  <c r="G6" i="7" s="1"/>
  <c r="G11" i="7" s="1"/>
  <c r="G29" i="7" s="1"/>
  <c r="G31" i="7" s="1"/>
  <c r="B69" i="4" l="1"/>
  <c r="D69" i="4"/>
  <c r="C69" i="4" l="1"/>
  <c r="E69" i="4" s="1"/>
  <c r="D70" i="4" l="1"/>
  <c r="B70" i="4"/>
  <c r="C70" i="4" s="1"/>
  <c r="E70" i="4" s="1"/>
  <c r="B71" i="4" l="1"/>
  <c r="D71" i="4"/>
  <c r="C71" i="4" l="1"/>
  <c r="E71" i="4" s="1"/>
  <c r="B72" i="4" l="1"/>
  <c r="C72" i="4" s="1"/>
  <c r="E72" i="4" s="1"/>
  <c r="D72" i="4"/>
  <c r="D73" i="4" l="1"/>
  <c r="B73" i="4"/>
  <c r="C73" i="4" s="1"/>
  <c r="E73" i="4" s="1"/>
  <c r="D74" i="4" l="1"/>
  <c r="B74" i="4"/>
  <c r="C74" i="4" s="1"/>
  <c r="E74" i="4" s="1"/>
  <c r="B75" i="4" l="1"/>
  <c r="D75" i="4"/>
  <c r="C75" i="4" l="1"/>
  <c r="E75" i="4" s="1"/>
  <c r="B76" i="4" l="1"/>
  <c r="D76" i="4"/>
  <c r="C76" i="4" l="1"/>
  <c r="E76" i="4" s="1"/>
  <c r="D77" i="4" l="1"/>
  <c r="B77" i="4"/>
  <c r="C77" i="4" s="1"/>
  <c r="E77" i="4" s="1"/>
  <c r="B78" i="4" l="1"/>
  <c r="D78" i="4"/>
  <c r="H17" i="6" s="1"/>
  <c r="H19" i="6" s="1"/>
  <c r="H24" i="6" s="1"/>
  <c r="H25" i="6" s="1"/>
  <c r="C78" i="4" l="1"/>
  <c r="E78" i="4" s="1"/>
  <c r="B79" i="4" l="1"/>
  <c r="D79" i="4"/>
  <c r="H6" i="6"/>
  <c r="H5" i="7" l="1"/>
  <c r="H7" i="6"/>
  <c r="H6" i="7" s="1"/>
  <c r="H11" i="7" s="1"/>
  <c r="C79" i="4"/>
  <c r="E79" i="4" s="1"/>
  <c r="B80" i="4" l="1"/>
  <c r="D80" i="4"/>
  <c r="H29" i="7"/>
  <c r="H31" i="7" s="1"/>
  <c r="H9" i="8" s="1"/>
  <c r="H8" i="8"/>
  <c r="I8" i="8" s="1"/>
  <c r="J9" i="8" l="1"/>
  <c r="I9" i="8"/>
  <c r="C80" i="4"/>
  <c r="E80" i="4" s="1"/>
  <c r="B81" i="4" l="1"/>
  <c r="D81" i="4"/>
  <c r="C81" i="4" l="1"/>
  <c r="E81" i="4" s="1"/>
  <c r="B82" i="4" l="1"/>
  <c r="D82" i="4"/>
  <c r="C82" i="4" l="1"/>
  <c r="E82" i="4" s="1"/>
  <c r="B83" i="4" l="1"/>
  <c r="D83" i="4"/>
  <c r="C83" i="4" l="1"/>
  <c r="E83" i="4" s="1"/>
  <c r="B84" i="4" l="1"/>
  <c r="D84" i="4"/>
  <c r="C84" i="4" l="1"/>
  <c r="E84" i="4" s="1"/>
  <c r="D85" i="4" l="1"/>
  <c r="B85" i="4"/>
  <c r="C85" i="4" s="1"/>
  <c r="E85" i="4" s="1"/>
  <c r="D86" i="4" l="1"/>
  <c r="B86" i="4"/>
  <c r="C86" i="4" s="1"/>
  <c r="E86" i="4" s="1"/>
  <c r="B87" i="4" l="1"/>
  <c r="D87" i="4"/>
  <c r="C87" i="4" l="1"/>
  <c r="E87" i="4" s="1"/>
  <c r="B88" i="4" l="1"/>
  <c r="D88" i="4"/>
  <c r="C88" i="4" l="1"/>
  <c r="E88" i="4" s="1"/>
  <c r="D89" i="4" l="1"/>
  <c r="B89" i="4"/>
  <c r="C89" i="4" s="1"/>
  <c r="E89" i="4" s="1"/>
  <c r="D90" i="4" l="1"/>
  <c r="I17" i="6" s="1"/>
  <c r="I19" i="6" s="1"/>
  <c r="I24" i="6" s="1"/>
  <c r="I25" i="6" s="1"/>
  <c r="B90" i="4"/>
  <c r="C90" i="4" s="1"/>
  <c r="E90" i="4" s="1"/>
  <c r="B91" i="4" l="1"/>
  <c r="D91" i="4"/>
  <c r="J17" i="6" s="1"/>
  <c r="J19" i="6" s="1"/>
  <c r="J24" i="6" s="1"/>
  <c r="J25" i="6" s="1"/>
  <c r="I6" i="6"/>
  <c r="I5" i="7" l="1"/>
  <c r="I7" i="6"/>
  <c r="C91" i="4"/>
  <c r="E91" i="4" s="1"/>
  <c r="B92" i="4" l="1"/>
  <c r="C92" i="4" s="1"/>
  <c r="E92" i="4" s="1"/>
  <c r="D92" i="4"/>
  <c r="I6" i="7"/>
  <c r="I11" i="7" s="1"/>
  <c r="I29" i="7" s="1"/>
  <c r="I31" i="7" s="1"/>
  <c r="J7" i="6"/>
  <c r="D93" i="4" l="1"/>
  <c r="B93" i="4"/>
  <c r="C93" i="4" s="1"/>
  <c r="E93" i="4" s="1"/>
  <c r="B94" i="4" l="1"/>
  <c r="D94" i="4"/>
  <c r="C94" i="4" l="1"/>
  <c r="E94" i="4" s="1"/>
  <c r="B95" i="4" l="1"/>
  <c r="D95" i="4"/>
  <c r="C95" i="4" l="1"/>
  <c r="E95" i="4" s="1"/>
  <c r="E96" i="4" l="1"/>
  <c r="B96" i="4"/>
  <c r="C96" i="4" s="1"/>
  <c r="D96" i="4"/>
  <c r="B97" i="4" l="1"/>
  <c r="D97" i="4"/>
  <c r="C97" i="4" l="1"/>
  <c r="E97" i="4" s="1"/>
  <c r="D98" i="4" l="1"/>
  <c r="B98" i="4"/>
  <c r="C98" i="4" s="1"/>
  <c r="E98" i="4" s="1"/>
  <c r="B99" i="4" l="1"/>
  <c r="D99" i="4"/>
  <c r="C99" i="4" l="1"/>
  <c r="E99" i="4" s="1"/>
  <c r="B100" i="4" l="1"/>
  <c r="D100" i="4"/>
  <c r="C100" i="4" l="1"/>
  <c r="E100" i="4" s="1"/>
  <c r="D101" i="4" l="1"/>
  <c r="B101" i="4"/>
  <c r="C101" i="4" s="1"/>
  <c r="E101" i="4" s="1"/>
  <c r="D102" i="4" l="1"/>
  <c r="B102" i="4"/>
  <c r="C102" i="4" l="1"/>
  <c r="E102" i="4" s="1"/>
  <c r="B103" i="4" l="1"/>
  <c r="D103" i="4"/>
  <c r="C103" i="4" l="1"/>
  <c r="E103" i="4" s="1"/>
  <c r="B104" i="4" l="1"/>
  <c r="D104" i="4"/>
  <c r="C104" i="4" l="1"/>
  <c r="E104" i="4" s="1"/>
  <c r="D105" i="4" l="1"/>
  <c r="B105" i="4"/>
  <c r="C105" i="4" s="1"/>
  <c r="E105" i="4" s="1"/>
  <c r="D106" i="4" l="1"/>
  <c r="B106" i="4"/>
  <c r="C106" i="4" s="1"/>
  <c r="E106" i="4" s="1"/>
  <c r="B107" i="4" l="1"/>
  <c r="D107" i="4"/>
  <c r="C107" i="4" l="1"/>
  <c r="E107" i="4" s="1"/>
  <c r="B108" i="4" l="1"/>
  <c r="C108" i="4" s="1"/>
  <c r="E108" i="4" s="1"/>
  <c r="D108" i="4"/>
  <c r="D109" i="4" l="1"/>
  <c r="B109" i="4"/>
  <c r="C109" i="4" s="1"/>
  <c r="E109" i="4" s="1"/>
  <c r="B110" i="4" l="1"/>
  <c r="C110" i="4" s="1"/>
  <c r="E110" i="4" s="1"/>
  <c r="D110" i="4"/>
  <c r="D111" i="4" l="1"/>
  <c r="B111" i="4"/>
  <c r="C111" i="4" s="1"/>
  <c r="E111" i="4" s="1"/>
  <c r="B112" i="4" l="1"/>
  <c r="D112" i="4"/>
  <c r="C112" i="4" l="1"/>
  <c r="E112" i="4" s="1"/>
  <c r="B113" i="4" l="1"/>
  <c r="D113" i="4"/>
  <c r="C113" i="4" l="1"/>
  <c r="E113" i="4" s="1"/>
  <c r="B114" i="4" l="1"/>
  <c r="D114" i="4"/>
  <c r="C114" i="4" l="1"/>
  <c r="E114" i="4" s="1"/>
  <c r="D115" i="4" l="1"/>
  <c r="B115" i="4"/>
  <c r="C115" i="4" s="1"/>
  <c r="E115" i="4" s="1"/>
  <c r="D116" i="4" l="1"/>
  <c r="B116" i="4"/>
  <c r="C116" i="4" s="1"/>
  <c r="E116" i="4" s="1"/>
  <c r="B117" i="4" l="1"/>
  <c r="C117" i="4" s="1"/>
  <c r="E117" i="4" s="1"/>
  <c r="D117" i="4"/>
  <c r="B118" i="4" l="1"/>
  <c r="D118" i="4"/>
  <c r="C118" i="4" l="1"/>
  <c r="E118" i="4" s="1"/>
  <c r="B119" i="4" l="1"/>
  <c r="D119" i="4"/>
  <c r="C119" i="4" l="1"/>
  <c r="E119" i="4" s="1"/>
  <c r="D120" i="4" l="1"/>
  <c r="B120" i="4"/>
  <c r="C120" i="4" s="1"/>
  <c r="E120" i="4" s="1"/>
  <c r="B121" i="4" l="1"/>
  <c r="C121" i="4" s="1"/>
  <c r="E121" i="4" s="1"/>
  <c r="D121" i="4"/>
  <c r="B122" i="4" l="1"/>
  <c r="D122" i="4"/>
  <c r="C122" i="4" l="1"/>
  <c r="E122" i="4" s="1"/>
  <c r="D123" i="4" l="1"/>
  <c r="B123" i="4"/>
  <c r="C123" i="4" s="1"/>
  <c r="E123" i="4" s="1"/>
  <c r="D124" i="4" l="1"/>
  <c r="B124" i="4"/>
  <c r="C124" i="4" s="1"/>
  <c r="E124" i="4" s="1"/>
  <c r="B125" i="4" l="1"/>
  <c r="C125" i="4" s="1"/>
  <c r="E125" i="4" s="1"/>
  <c r="D125" i="4"/>
  <c r="B126" i="4" l="1"/>
  <c r="C126" i="4" s="1"/>
  <c r="E126" i="4" s="1"/>
  <c r="D126" i="4"/>
  <c r="D127" i="4" l="1"/>
  <c r="B127" i="4"/>
  <c r="C127" i="4" s="1"/>
  <c r="E127" i="4" s="1"/>
  <c r="B128" i="4" l="1"/>
  <c r="D128" i="4"/>
  <c r="C128" i="4" l="1"/>
  <c r="E128" i="4" s="1"/>
  <c r="B129" i="4" l="1"/>
  <c r="D129" i="4"/>
  <c r="C129" i="4" l="1"/>
  <c r="E129" i="4" s="1"/>
  <c r="B130" i="4" l="1"/>
  <c r="C130" i="4" s="1"/>
  <c r="E130" i="4" s="1"/>
  <c r="D130" i="4"/>
  <c r="D131" i="4" l="1"/>
  <c r="B131" i="4"/>
  <c r="C131" i="4" s="1"/>
  <c r="E131" i="4" s="1"/>
  <c r="E132" i="4" l="1"/>
  <c r="D132" i="4"/>
  <c r="B132" i="4"/>
  <c r="C132" i="4" s="1"/>
  <c r="B133" i="4" l="1"/>
  <c r="D133" i="4"/>
  <c r="C133" i="4" l="1"/>
  <c r="E133" i="4" s="1"/>
  <c r="B134" i="4" l="1"/>
  <c r="C134" i="4" s="1"/>
  <c r="E134" i="4" s="1"/>
  <c r="D134" i="4"/>
  <c r="B135" i="4" l="1"/>
  <c r="D135" i="4"/>
  <c r="C135" i="4" l="1"/>
  <c r="E135" i="4" s="1"/>
  <c r="D136" i="4" l="1"/>
  <c r="B136" i="4"/>
  <c r="C136" i="4" s="1"/>
  <c r="E136" i="4" s="1"/>
  <c r="B137" i="4" l="1"/>
  <c r="D137" i="4"/>
  <c r="C137" i="4" l="1"/>
  <c r="E137" i="4" s="1"/>
  <c r="B138" i="4" l="1"/>
  <c r="C138" i="4" s="1"/>
  <c r="E138" i="4" s="1"/>
  <c r="D138" i="4"/>
  <c r="D139" i="4" l="1"/>
  <c r="B139" i="4"/>
  <c r="C139" i="4" s="1"/>
  <c r="E139" i="4" s="1"/>
  <c r="D140" i="4" l="1"/>
  <c r="B140" i="4"/>
  <c r="C140" i="4" s="1"/>
  <c r="E140" i="4" s="1"/>
  <c r="B141" i="4" l="1"/>
  <c r="D141" i="4"/>
  <c r="C141" i="4" l="1"/>
  <c r="E141" i="4" s="1"/>
  <c r="B142" i="4" l="1"/>
  <c r="C142" i="4" s="1"/>
  <c r="E142" i="4" s="1"/>
  <c r="D142" i="4"/>
  <c r="D143" i="4" l="1"/>
  <c r="B143" i="4"/>
  <c r="C143" i="4" s="1"/>
  <c r="E143" i="4" s="1"/>
  <c r="B144" i="4" l="1"/>
  <c r="C144" i="4" s="1"/>
  <c r="E144" i="4" s="1"/>
  <c r="D144" i="4"/>
  <c r="B145" i="4" l="1"/>
  <c r="C145" i="4" s="1"/>
  <c r="E145" i="4" s="1"/>
  <c r="D145" i="4"/>
  <c r="B146" i="4" l="1"/>
  <c r="C146" i="4" s="1"/>
  <c r="E146" i="4" s="1"/>
  <c r="D146" i="4"/>
  <c r="D147" i="4" l="1"/>
  <c r="B147" i="4"/>
  <c r="C147" i="4" s="1"/>
  <c r="E147" i="4" s="1"/>
  <c r="D148" i="4" l="1"/>
  <c r="B148" i="4"/>
  <c r="C148" i="4" s="1"/>
  <c r="E148" i="4" s="1"/>
  <c r="B149" i="4" l="1"/>
  <c r="D149" i="4"/>
  <c r="C149" i="4" l="1"/>
  <c r="E149" i="4" s="1"/>
  <c r="B150" i="4" l="1"/>
  <c r="D150" i="4"/>
  <c r="C150" i="4" l="1"/>
  <c r="E150" i="4" s="1"/>
  <c r="B151" i="4" l="1"/>
  <c r="D151" i="4"/>
  <c r="C151" i="4" l="1"/>
  <c r="E151" i="4" s="1"/>
  <c r="D152" i="4" l="1"/>
  <c r="B152" i="4"/>
  <c r="C152" i="4" s="1"/>
  <c r="E152" i="4" s="1"/>
  <c r="B153" i="4" l="1"/>
  <c r="D153" i="4"/>
  <c r="C153" i="4" l="1"/>
  <c r="E153" i="4" s="1"/>
  <c r="B154" i="4" l="1"/>
  <c r="D154" i="4"/>
  <c r="C154" i="4" l="1"/>
  <c r="E154" i="4" s="1"/>
  <c r="D155" i="4" l="1"/>
  <c r="B155" i="4"/>
  <c r="C155" i="4" s="1"/>
  <c r="E155" i="4" s="1"/>
  <c r="D156" i="4" l="1"/>
  <c r="B156" i="4"/>
  <c r="C156" i="4" s="1"/>
  <c r="E156" i="4" s="1"/>
  <c r="B157" i="4" l="1"/>
  <c r="D157" i="4"/>
  <c r="C157" i="4" l="1"/>
  <c r="E157" i="4" s="1"/>
  <c r="B158" i="4" l="1"/>
  <c r="D158" i="4"/>
  <c r="C158" i="4" l="1"/>
  <c r="E158" i="4" s="1"/>
  <c r="B159" i="4" l="1"/>
  <c r="D159" i="4"/>
  <c r="C159" i="4" l="1"/>
  <c r="E159" i="4" s="1"/>
  <c r="B160" i="4" l="1"/>
  <c r="D160" i="4"/>
  <c r="C160" i="4" l="1"/>
  <c r="E160" i="4" s="1"/>
  <c r="B161" i="4" l="1"/>
  <c r="D161" i="4"/>
  <c r="C161" i="4" l="1"/>
  <c r="E161" i="4" s="1"/>
  <c r="B162" i="4" l="1"/>
  <c r="C162" i="4" s="1"/>
  <c r="E162" i="4" s="1"/>
  <c r="D162" i="4"/>
  <c r="B163" i="4" l="1"/>
  <c r="D163" i="4"/>
  <c r="C163" i="4" l="1"/>
  <c r="E163" i="4" s="1"/>
  <c r="B164" i="4" l="1"/>
  <c r="D164" i="4"/>
  <c r="C164" i="4" l="1"/>
  <c r="E164" i="4" s="1"/>
  <c r="B165" i="4" l="1"/>
  <c r="D165" i="4"/>
  <c r="C165" i="4" l="1"/>
  <c r="E165" i="4" s="1"/>
  <c r="B166" i="4" l="1"/>
  <c r="D166" i="4"/>
  <c r="C166" i="4" l="1"/>
  <c r="E166" i="4" s="1"/>
  <c r="B167" i="4" l="1"/>
  <c r="D167" i="4"/>
  <c r="C167" i="4" l="1"/>
  <c r="E167" i="4" s="1"/>
  <c r="B168" i="4" l="1"/>
  <c r="D168" i="4"/>
  <c r="C168" i="4" l="1"/>
  <c r="E168" i="4" s="1"/>
  <c r="B169" i="4" l="1"/>
  <c r="D169" i="4"/>
  <c r="C169" i="4" l="1"/>
  <c r="E169" i="4" s="1"/>
  <c r="B170" i="4" l="1"/>
  <c r="D170" i="4"/>
  <c r="C170" i="4" l="1"/>
  <c r="E170" i="4" s="1"/>
  <c r="B171" i="4" l="1"/>
  <c r="D171" i="4"/>
  <c r="C171" i="4" l="1"/>
  <c r="E171" i="4" s="1"/>
  <c r="B172" i="4" l="1"/>
  <c r="D172" i="4"/>
  <c r="C172" i="4" l="1"/>
  <c r="E172" i="4" s="1"/>
  <c r="B173" i="4" l="1"/>
  <c r="D173" i="4"/>
  <c r="C173" i="4" l="1"/>
  <c r="E173" i="4" s="1"/>
  <c r="B174" i="4" l="1"/>
  <c r="D174" i="4"/>
  <c r="C174" i="4" l="1"/>
  <c r="E174" i="4" s="1"/>
  <c r="B175" i="4" l="1"/>
  <c r="D175" i="4"/>
  <c r="C175" i="4" l="1"/>
  <c r="E175" i="4" s="1"/>
  <c r="B176" i="4" l="1"/>
  <c r="C176" i="4" s="1"/>
  <c r="E176" i="4" s="1"/>
  <c r="D176" i="4"/>
  <c r="B177" i="4" l="1"/>
  <c r="C177" i="4" s="1"/>
  <c r="E177" i="4"/>
  <c r="D177" i="4"/>
  <c r="B178" i="4" l="1"/>
  <c r="D178" i="4"/>
  <c r="C178" i="4" l="1"/>
  <c r="E178" i="4" s="1"/>
  <c r="B179" i="4" l="1"/>
  <c r="D179" i="4"/>
  <c r="C179" i="4" l="1"/>
  <c r="E179" i="4" s="1"/>
  <c r="B180" i="4" l="1"/>
  <c r="D180" i="4"/>
  <c r="C180" i="4" l="1"/>
  <c r="E180" i="4" s="1"/>
  <c r="B181" i="4" l="1"/>
  <c r="D181" i="4"/>
  <c r="C181" i="4" l="1"/>
  <c r="E181" i="4" s="1"/>
  <c r="B182" i="4" l="1"/>
  <c r="D182" i="4"/>
  <c r="C182" i="4" l="1"/>
  <c r="E182" i="4" s="1"/>
  <c r="B183" i="4" l="1"/>
  <c r="D183" i="4"/>
  <c r="C183" i="4" l="1"/>
  <c r="E183" i="4" s="1"/>
  <c r="B184" i="4" l="1"/>
  <c r="C184" i="4" s="1"/>
  <c r="E184" i="4" s="1"/>
  <c r="D184" i="4"/>
  <c r="B185" i="4" l="1"/>
  <c r="C185" i="4" s="1"/>
  <c r="E185" i="4" s="1"/>
  <c r="D185" i="4"/>
  <c r="B186" i="4" l="1"/>
  <c r="D186" i="4"/>
  <c r="C186" i="4" l="1"/>
  <c r="E186" i="4" s="1"/>
  <c r="D187" i="4" l="1"/>
  <c r="B187" i="4"/>
  <c r="C187" i="4" s="1"/>
  <c r="E187" i="4" s="1"/>
  <c r="B188" i="4" l="1"/>
  <c r="D188" i="4"/>
  <c r="C188" i="4" l="1"/>
  <c r="E188" i="4" s="1"/>
  <c r="B189" i="4" l="1"/>
  <c r="D189" i="4"/>
  <c r="C189" i="4" l="1"/>
  <c r="E189" i="4" s="1"/>
  <c r="B190" i="4" l="1"/>
  <c r="D190" i="4"/>
  <c r="C190" i="4" l="1"/>
  <c r="E190" i="4" s="1"/>
  <c r="B191" i="4" l="1"/>
  <c r="C191" i="4" s="1"/>
  <c r="E191" i="4" s="1"/>
  <c r="D191" i="4"/>
  <c r="B192" i="4" l="1"/>
  <c r="D192" i="4"/>
  <c r="C192" i="4" l="1"/>
  <c r="E192" i="4" s="1"/>
  <c r="B193" i="4" l="1"/>
  <c r="C193" i="4" s="1"/>
  <c r="E193" i="4" s="1"/>
  <c r="D193" i="4"/>
  <c r="B194" i="4" l="1"/>
  <c r="D194" i="4"/>
  <c r="C194" i="4" l="1"/>
  <c r="E194" i="4" s="1"/>
  <c r="D195" i="4" l="1"/>
  <c r="B195" i="4"/>
  <c r="C195" i="4" s="1"/>
  <c r="E195" i="4" s="1"/>
  <c r="B196" i="4" l="1"/>
  <c r="D196" i="4"/>
  <c r="C196" i="4" l="1"/>
  <c r="E196" i="4" s="1"/>
  <c r="B197" i="4" l="1"/>
  <c r="D197" i="4"/>
  <c r="C197" i="4" l="1"/>
  <c r="E197" i="4" s="1"/>
  <c r="B198" i="4" l="1"/>
  <c r="D198" i="4"/>
  <c r="C198" i="4" l="1"/>
  <c r="E198" i="4" s="1"/>
  <c r="D199" i="4" l="1"/>
  <c r="B199" i="4"/>
  <c r="C199" i="4" s="1"/>
  <c r="E199" i="4" s="1"/>
  <c r="B200" i="4" l="1"/>
  <c r="D200" i="4"/>
  <c r="C200" i="4" l="1"/>
  <c r="E200" i="4" s="1"/>
  <c r="B201" i="4" l="1"/>
  <c r="C201" i="4" s="1"/>
  <c r="E201" i="4" s="1"/>
  <c r="D201" i="4"/>
  <c r="B202" i="4" l="1"/>
  <c r="D202" i="4"/>
  <c r="C202" i="4" l="1"/>
  <c r="E202" i="4" s="1"/>
  <c r="D203" i="4" l="1"/>
  <c r="B203" i="4"/>
  <c r="C203" i="4" s="1"/>
  <c r="E203" i="4" s="1"/>
  <c r="B204" i="4" l="1"/>
  <c r="D204" i="4"/>
  <c r="C204" i="4" l="1"/>
  <c r="E204" i="4" s="1"/>
  <c r="B205" i="4" l="1"/>
  <c r="D205" i="4"/>
  <c r="C205" i="4" l="1"/>
  <c r="E205" i="4" s="1"/>
  <c r="B206" i="4" l="1"/>
  <c r="D206" i="4"/>
  <c r="C206" i="4" l="1"/>
  <c r="E206" i="4" s="1"/>
  <c r="B207" i="4" l="1"/>
  <c r="D207" i="4"/>
  <c r="C207" i="4" l="1"/>
  <c r="E207" i="4" s="1"/>
  <c r="D208" i="4" l="1"/>
  <c r="B208" i="4"/>
  <c r="C208" i="4" s="1"/>
  <c r="E208" i="4" s="1"/>
  <c r="D209" i="4" l="1"/>
  <c r="B209" i="4"/>
  <c r="C209" i="4" s="1"/>
  <c r="E209" i="4" s="1"/>
  <c r="B210" i="4" l="1"/>
  <c r="D210" i="4"/>
  <c r="C210" i="4" l="1"/>
  <c r="E210" i="4" s="1"/>
  <c r="B211" i="4" l="1"/>
  <c r="D211" i="4"/>
  <c r="C211" i="4" l="1"/>
  <c r="E211" i="4" s="1"/>
  <c r="B212" i="4" l="1"/>
  <c r="D212" i="4"/>
  <c r="C212" i="4" l="1"/>
  <c r="E212" i="4" s="1"/>
  <c r="B213" i="4" l="1"/>
  <c r="D213" i="4"/>
  <c r="C213" i="4" l="1"/>
  <c r="E213" i="4" s="1"/>
  <c r="B214" i="4" l="1"/>
  <c r="C214" i="4" s="1"/>
  <c r="E214" i="4" s="1"/>
  <c r="D214" i="4"/>
  <c r="B215" i="4" l="1"/>
  <c r="C215" i="4" s="1"/>
  <c r="E215" i="4" s="1"/>
  <c r="D215" i="4"/>
  <c r="B216" i="4" l="1"/>
  <c r="D216" i="4"/>
  <c r="C216" i="4" l="1"/>
  <c r="E216" i="4" s="1"/>
  <c r="B217" i="4" l="1"/>
  <c r="D217" i="4"/>
  <c r="C217" i="4" l="1"/>
  <c r="E217" i="4" s="1"/>
  <c r="B218" i="4" l="1"/>
  <c r="C218" i="4" s="1"/>
  <c r="E218" i="4" s="1"/>
  <c r="D218" i="4"/>
  <c r="B219" i="4" l="1"/>
  <c r="C219" i="4" s="1"/>
  <c r="E219" i="4" s="1"/>
  <c r="D219" i="4"/>
  <c r="B220" i="4" l="1"/>
  <c r="D220" i="4"/>
  <c r="C220" i="4" l="1"/>
  <c r="E220" i="4" s="1"/>
  <c r="B221" i="4" l="1"/>
  <c r="D221" i="4"/>
  <c r="C221" i="4" l="1"/>
  <c r="E221" i="4" s="1"/>
  <c r="B222" i="4" l="1"/>
  <c r="D222" i="4"/>
  <c r="C222" i="4" l="1"/>
  <c r="E222" i="4" s="1"/>
  <c r="B223" i="4" l="1"/>
  <c r="D223" i="4"/>
  <c r="C223" i="4" l="1"/>
  <c r="E223" i="4" s="1"/>
  <c r="B224" i="4" l="1"/>
  <c r="D224" i="4"/>
  <c r="C224" i="4" l="1"/>
  <c r="E224" i="4" s="1"/>
  <c r="B225" i="4" l="1"/>
  <c r="D225" i="4"/>
  <c r="C225" i="4" l="1"/>
  <c r="E225" i="4" s="1"/>
  <c r="B226" i="4" l="1"/>
  <c r="D226" i="4"/>
  <c r="C226" i="4" l="1"/>
  <c r="E226" i="4" s="1"/>
  <c r="B227" i="4" l="1"/>
  <c r="C227" i="4" s="1"/>
  <c r="E227" i="4" s="1"/>
  <c r="D227" i="4"/>
  <c r="B228" i="4" l="1"/>
  <c r="C228" i="4" s="1"/>
  <c r="E228" i="4" s="1"/>
  <c r="D228" i="4"/>
  <c r="B229" i="4" l="1"/>
  <c r="C229" i="4" s="1"/>
  <c r="E229" i="4" s="1"/>
  <c r="D229" i="4"/>
  <c r="B230" i="4" l="1"/>
  <c r="D230" i="4"/>
  <c r="C230" i="4" l="1"/>
  <c r="E230" i="4" s="1"/>
  <c r="B231" i="4" l="1"/>
  <c r="D231" i="4"/>
  <c r="C231" i="4" l="1"/>
  <c r="E231" i="4" s="1"/>
  <c r="B232" i="4" l="1"/>
  <c r="D232" i="4"/>
  <c r="C232" i="4" l="1"/>
  <c r="E232" i="4" s="1"/>
  <c r="B233" i="4" l="1"/>
  <c r="D233" i="4"/>
  <c r="C233" i="4" l="1"/>
  <c r="E233" i="4" s="1"/>
  <c r="B234" i="4" l="1"/>
  <c r="D234" i="4"/>
  <c r="C234" i="4" l="1"/>
  <c r="E234" i="4" s="1"/>
  <c r="B235" i="4" l="1"/>
  <c r="D235" i="4"/>
  <c r="C235" i="4" l="1"/>
  <c r="E235" i="4" s="1"/>
  <c r="B236" i="4" l="1"/>
  <c r="C236" i="4" s="1"/>
  <c r="E236" i="4" s="1"/>
  <c r="D236" i="4"/>
  <c r="B237" i="4" l="1"/>
  <c r="D237" i="4"/>
  <c r="C237" i="4" l="1"/>
  <c r="E237" i="4" s="1"/>
  <c r="B238" i="4" l="1"/>
  <c r="C238" i="4" s="1"/>
  <c r="D238" i="4"/>
  <c r="E238" i="4"/>
  <c r="B239" i="4" l="1"/>
  <c r="D239" i="4"/>
  <c r="C239" i="4" l="1"/>
  <c r="E239" i="4" s="1"/>
  <c r="B240" i="4" l="1"/>
  <c r="D240" i="4"/>
  <c r="C240" i="4" l="1"/>
  <c r="E240" i="4" s="1"/>
  <c r="B241" i="4" l="1"/>
  <c r="D241" i="4"/>
  <c r="C241" i="4" l="1"/>
  <c r="E241" i="4" s="1"/>
  <c r="B242" i="4" l="1"/>
  <c r="C242" i="4" s="1"/>
  <c r="E242" i="4" s="1"/>
  <c r="D242" i="4"/>
  <c r="B243" i="4" l="1"/>
  <c r="D243" i="4"/>
  <c r="C243" i="4" l="1"/>
  <c r="E243" i="4" s="1"/>
  <c r="B244" i="4" l="1"/>
  <c r="D244" i="4"/>
  <c r="C244" i="4" l="1"/>
  <c r="E244" i="4" s="1"/>
  <c r="B245" i="4" l="1"/>
  <c r="D245" i="4"/>
  <c r="C245" i="4" l="1"/>
  <c r="E245" i="4" s="1"/>
  <c r="B246" i="4" l="1"/>
  <c r="C246" i="4" s="1"/>
  <c r="E246" i="4" s="1"/>
  <c r="D246" i="4"/>
  <c r="B247" i="4" l="1"/>
  <c r="D247" i="4"/>
  <c r="C247" i="4" l="1"/>
  <c r="E247" i="4" s="1"/>
  <c r="B248" i="4" l="1"/>
  <c r="D248" i="4"/>
  <c r="C248" i="4" l="1"/>
  <c r="E248" i="4" s="1"/>
  <c r="B249" i="4" l="1"/>
  <c r="D249" i="4"/>
  <c r="C249" i="4" l="1"/>
  <c r="E249" i="4" s="1"/>
  <c r="B250" i="4" l="1"/>
  <c r="D250" i="4"/>
  <c r="C250" i="4" l="1"/>
  <c r="E250" i="4" s="1"/>
  <c r="B251" i="4" l="1"/>
  <c r="D251" i="4"/>
  <c r="C251" i="4" l="1"/>
  <c r="E251" i="4" s="1"/>
  <c r="B252" i="4" l="1"/>
  <c r="D252" i="4"/>
  <c r="C252" i="4" l="1"/>
  <c r="E252" i="4" s="1"/>
  <c r="B253" i="4" l="1"/>
  <c r="D253" i="4"/>
  <c r="C253" i="4" l="1"/>
  <c r="E253" i="4" s="1"/>
  <c r="B254" i="4" l="1"/>
  <c r="D254" i="4"/>
  <c r="C254" i="4" l="1"/>
  <c r="E254" i="4" s="1"/>
  <c r="B255" i="4" l="1"/>
  <c r="C255" i="4" s="1"/>
  <c r="E255" i="4" s="1"/>
  <c r="D255" i="4"/>
  <c r="B256" i="4" l="1"/>
  <c r="D256" i="4"/>
  <c r="C256" i="4" l="1"/>
  <c r="E256" i="4" s="1"/>
  <c r="B257" i="4" l="1"/>
  <c r="D257" i="4"/>
  <c r="C257" i="4" l="1"/>
  <c r="E257" i="4" s="1"/>
  <c r="B258" i="4" l="1"/>
  <c r="D258" i="4"/>
  <c r="C258" i="4" l="1"/>
  <c r="E258" i="4" s="1"/>
  <c r="B259" i="4" l="1"/>
  <c r="D259" i="4"/>
  <c r="C259" i="4" l="1"/>
  <c r="E259" i="4" s="1"/>
  <c r="B260" i="4" l="1"/>
  <c r="D260" i="4"/>
  <c r="C260" i="4" l="1"/>
  <c r="E260" i="4" s="1"/>
  <c r="B261" i="4" l="1"/>
  <c r="D261" i="4"/>
  <c r="C261" i="4" l="1"/>
  <c r="E261" i="4" s="1"/>
  <c r="B262" i="4" l="1"/>
  <c r="D262" i="4"/>
  <c r="C262" i="4" l="1"/>
  <c r="E262" i="4" s="1"/>
  <c r="B263" i="4" l="1"/>
  <c r="D263" i="4"/>
  <c r="C263" i="4" l="1"/>
  <c r="E263" i="4" s="1"/>
  <c r="D264" i="4" l="1"/>
  <c r="B264" i="4"/>
  <c r="C264" i="4" s="1"/>
  <c r="E264" i="4" s="1"/>
  <c r="B265" i="4" l="1"/>
  <c r="C265" i="4" s="1"/>
  <c r="E265" i="4" s="1"/>
  <c r="D265" i="4"/>
  <c r="D266" i="4" l="1"/>
  <c r="B266" i="4"/>
  <c r="C266" i="4" s="1"/>
  <c r="E266" i="4" s="1"/>
  <c r="B267" i="4" l="1"/>
  <c r="D267" i="4"/>
  <c r="C267" i="4" l="1"/>
  <c r="E267" i="4" s="1"/>
  <c r="B268" i="4" l="1"/>
  <c r="C268" i="4" s="1"/>
  <c r="E268" i="4" s="1"/>
  <c r="D268" i="4"/>
  <c r="B269" i="4" l="1"/>
  <c r="D269" i="4"/>
  <c r="C269" i="4" l="1"/>
  <c r="E269" i="4" s="1"/>
  <c r="B270" i="4" l="1"/>
  <c r="C270" i="4" s="1"/>
  <c r="E270" i="4" s="1"/>
  <c r="D270" i="4"/>
  <c r="B271" i="4" l="1"/>
  <c r="D271" i="4"/>
  <c r="C271" i="4" l="1"/>
  <c r="E271" i="4" s="1"/>
  <c r="B272" i="4" l="1"/>
  <c r="C272" i="4" s="1"/>
  <c r="E272" i="4" s="1"/>
  <c r="D272" i="4"/>
  <c r="B273" i="4" l="1"/>
  <c r="D273" i="4"/>
  <c r="C273" i="4" l="1"/>
  <c r="E273" i="4" s="1"/>
  <c r="B274" i="4" l="1"/>
  <c r="D274" i="4"/>
  <c r="C274" i="4" l="1"/>
  <c r="E274" i="4" s="1"/>
  <c r="B275" i="4" l="1"/>
  <c r="D275" i="4"/>
  <c r="C275" i="4" l="1"/>
  <c r="E275" i="4" s="1"/>
  <c r="D276" i="4" l="1"/>
  <c r="B276" i="4"/>
  <c r="C276" i="4" s="1"/>
  <c r="E276" i="4" s="1"/>
  <c r="B277" i="4" l="1"/>
  <c r="C277" i="4" s="1"/>
  <c r="E277" i="4" s="1"/>
  <c r="D277" i="4"/>
  <c r="B278" i="4" l="1"/>
  <c r="D278" i="4"/>
  <c r="C278" i="4" l="1"/>
  <c r="E278" i="4" s="1"/>
  <c r="B279" i="4" l="1"/>
  <c r="D279" i="4"/>
  <c r="C279" i="4" l="1"/>
  <c r="E279" i="4" s="1"/>
  <c r="D280" i="4" l="1"/>
  <c r="B280" i="4"/>
  <c r="C280" i="4" s="1"/>
  <c r="E280" i="4" s="1"/>
  <c r="B281" i="4" l="1"/>
  <c r="D281" i="4"/>
  <c r="C281" i="4" l="1"/>
  <c r="E281" i="4" s="1"/>
  <c r="B282" i="4" l="1"/>
  <c r="D282" i="4"/>
  <c r="C282" i="4" l="1"/>
  <c r="E282" i="4" s="1"/>
  <c r="B283" i="4" l="1"/>
  <c r="D283" i="4"/>
  <c r="C283" i="4" l="1"/>
  <c r="E283" i="4" s="1"/>
  <c r="B284" i="4" l="1"/>
  <c r="D284" i="4"/>
  <c r="C284" i="4" l="1"/>
  <c r="E284" i="4" s="1"/>
  <c r="B285" i="4" l="1"/>
  <c r="D285" i="4"/>
  <c r="C285" i="4" l="1"/>
  <c r="E285" i="4" s="1"/>
  <c r="B286" i="4" l="1"/>
  <c r="D286" i="4"/>
  <c r="C286" i="4" l="1"/>
  <c r="E286" i="4" s="1"/>
  <c r="B287" i="4" l="1"/>
  <c r="D287" i="4"/>
  <c r="C287" i="4" l="1"/>
  <c r="E287" i="4" s="1"/>
  <c r="B288" i="4" l="1"/>
  <c r="C288" i="4" s="1"/>
  <c r="E288" i="4" s="1"/>
  <c r="D288" i="4"/>
  <c r="B289" i="4" l="1"/>
  <c r="C289" i="4" s="1"/>
  <c r="E289" i="4" s="1"/>
  <c r="D289" i="4"/>
  <c r="B290" i="4" l="1"/>
  <c r="C290" i="4" s="1"/>
  <c r="D290" i="4"/>
  <c r="E290" i="4"/>
  <c r="B291" i="4" l="1"/>
  <c r="D291" i="4"/>
  <c r="C291" i="4" l="1"/>
  <c r="E291" i="4" s="1"/>
  <c r="D292" i="4" l="1"/>
  <c r="B292" i="4"/>
  <c r="C292" i="4" l="1"/>
  <c r="E292" i="4" s="1"/>
  <c r="B293" i="4" l="1"/>
  <c r="C293" i="4" s="1"/>
  <c r="E293" i="4" s="1"/>
  <c r="D293" i="4"/>
  <c r="D294" i="4" l="1"/>
  <c r="E294" i="4"/>
  <c r="B294" i="4"/>
  <c r="C294" i="4" s="1"/>
  <c r="B295" i="4" l="1"/>
  <c r="D295" i="4"/>
  <c r="C295" i="4" l="1"/>
  <c r="E295" i="4" s="1"/>
  <c r="D296" i="4" l="1"/>
  <c r="B296" i="4"/>
  <c r="C296" i="4" s="1"/>
  <c r="E296" i="4" s="1"/>
  <c r="B297" i="4" l="1"/>
  <c r="C297" i="4" s="1"/>
  <c r="E297" i="4" s="1"/>
  <c r="D297" i="4"/>
  <c r="D298" i="4" l="1"/>
  <c r="B298" i="4"/>
  <c r="C298" i="4" s="1"/>
  <c r="E298" i="4" s="1"/>
  <c r="B299" i="4" l="1"/>
  <c r="C299" i="4" s="1"/>
  <c r="E299" i="4" s="1"/>
  <c r="D299" i="4"/>
  <c r="D300" i="4" l="1"/>
  <c r="B300" i="4"/>
  <c r="C300" i="4" s="1"/>
  <c r="E300" i="4" s="1"/>
  <c r="B301" i="4" l="1"/>
  <c r="C301" i="4" s="1"/>
  <c r="E301" i="4" s="1"/>
  <c r="D301" i="4"/>
  <c r="D302" i="4" l="1"/>
  <c r="B302" i="4"/>
  <c r="C302" i="4" s="1"/>
  <c r="E302" i="4" s="1"/>
  <c r="B303" i="4" l="1"/>
  <c r="C303" i="4" s="1"/>
  <c r="E303" i="4" s="1"/>
  <c r="D303" i="4"/>
  <c r="D304" i="4" l="1"/>
  <c r="B304" i="4"/>
  <c r="C304" i="4" s="1"/>
  <c r="E304" i="4" s="1"/>
  <c r="B305" i="4" l="1"/>
  <c r="C305" i="4" s="1"/>
  <c r="E305" i="4" s="1"/>
  <c r="D305" i="4"/>
  <c r="D306" i="4" l="1"/>
  <c r="B306" i="4"/>
  <c r="C306" i="4" s="1"/>
  <c r="E306" i="4" s="1"/>
  <c r="B307" i="4" l="1"/>
  <c r="D307" i="4"/>
  <c r="C307" i="4" l="1"/>
  <c r="E307" i="4" s="1"/>
  <c r="D308" i="4" l="1"/>
  <c r="B308" i="4"/>
  <c r="C308" i="4" s="1"/>
  <c r="E308" i="4" s="1"/>
  <c r="B309" i="4" l="1"/>
  <c r="C309" i="4" s="1"/>
  <c r="E309" i="4" s="1"/>
  <c r="D309" i="4"/>
  <c r="D310" i="4" l="1"/>
  <c r="B310" i="4"/>
  <c r="C310" i="4" l="1"/>
  <c r="E310" i="4" s="1"/>
  <c r="B311" i="4" l="1"/>
  <c r="C311" i="4" s="1"/>
  <c r="E311" i="4" s="1"/>
  <c r="D311" i="4"/>
  <c r="D312" i="4" l="1"/>
  <c r="B312" i="4"/>
  <c r="C312" i="4" s="1"/>
  <c r="E312" i="4" s="1"/>
  <c r="B313" i="4" l="1"/>
  <c r="C313" i="4" s="1"/>
  <c r="E313" i="4" s="1"/>
  <c r="D313" i="4"/>
  <c r="D314" i="4" l="1"/>
  <c r="B314" i="4"/>
  <c r="C314" i="4" s="1"/>
  <c r="E314" i="4" s="1"/>
  <c r="B315" i="4" l="1"/>
  <c r="D315" i="4"/>
  <c r="C315" i="4" l="1"/>
  <c r="E315" i="4" s="1"/>
  <c r="D316" i="4" l="1"/>
  <c r="B316" i="4"/>
  <c r="C316" i="4" s="1"/>
  <c r="E316" i="4" s="1"/>
  <c r="B317" i="4" l="1"/>
  <c r="C317" i="4" s="1"/>
  <c r="E317" i="4" s="1"/>
  <c r="D317" i="4"/>
  <c r="D318" i="4" l="1"/>
  <c r="B318" i="4"/>
  <c r="C318" i="4" s="1"/>
  <c r="E318" i="4" s="1"/>
  <c r="B319" i="4" l="1"/>
  <c r="C319" i="4" s="1"/>
  <c r="E319" i="4" s="1"/>
  <c r="D319" i="4"/>
  <c r="D320" i="4" l="1"/>
  <c r="B320" i="4"/>
  <c r="C320" i="4" s="1"/>
  <c r="E320" i="4" s="1"/>
  <c r="B321" i="4" l="1"/>
  <c r="D321" i="4"/>
  <c r="C321" i="4" l="1"/>
  <c r="E321" i="4" s="1"/>
  <c r="D322" i="4" l="1"/>
  <c r="B322" i="4"/>
  <c r="C322" i="4" s="1"/>
  <c r="E322" i="4" s="1"/>
  <c r="B323" i="4" l="1"/>
  <c r="D323" i="4"/>
  <c r="C323" i="4" l="1"/>
  <c r="E323" i="4" s="1"/>
  <c r="D324" i="4" l="1"/>
  <c r="B324" i="4"/>
  <c r="C324" i="4" s="1"/>
  <c r="E324" i="4" s="1"/>
  <c r="B325" i="4" l="1"/>
  <c r="D325" i="4"/>
  <c r="C325" i="4" l="1"/>
  <c r="E325" i="4" s="1"/>
  <c r="D326" i="4" l="1"/>
  <c r="B326" i="4"/>
  <c r="C326" i="4" s="1"/>
  <c r="E326" i="4" s="1"/>
  <c r="B327" i="4" l="1"/>
  <c r="D327" i="4"/>
  <c r="C327" i="4" l="1"/>
  <c r="E327" i="4" s="1"/>
  <c r="D328" i="4" l="1"/>
  <c r="B328" i="4"/>
  <c r="C328" i="4" s="1"/>
  <c r="E328" i="4" s="1"/>
  <c r="B329" i="4" l="1"/>
  <c r="D329" i="4"/>
  <c r="C329" i="4" l="1"/>
  <c r="E329" i="4" s="1"/>
  <c r="D330" i="4" l="1"/>
  <c r="B330" i="4"/>
  <c r="C330" i="4" s="1"/>
  <c r="E330" i="4" s="1"/>
  <c r="B331" i="4" l="1"/>
  <c r="D331" i="4"/>
  <c r="C331" i="4" l="1"/>
  <c r="E331" i="4" s="1"/>
  <c r="D332" i="4" l="1"/>
  <c r="B332" i="4"/>
  <c r="C332" i="4" s="1"/>
  <c r="E332" i="4" s="1"/>
  <c r="B333" i="4" l="1"/>
  <c r="D333" i="4"/>
  <c r="C333" i="4" l="1"/>
  <c r="E333" i="4" s="1"/>
  <c r="D334" i="4" l="1"/>
  <c r="B334" i="4"/>
  <c r="C334" i="4" s="1"/>
  <c r="E334" i="4" s="1"/>
  <c r="B335" i="4" l="1"/>
  <c r="D335" i="4"/>
  <c r="C335" i="4" l="1"/>
  <c r="E335" i="4" s="1"/>
  <c r="D336" i="4" l="1"/>
  <c r="E336" i="4"/>
  <c r="B336" i="4"/>
  <c r="C336" i="4" s="1"/>
  <c r="B337" i="4" l="1"/>
  <c r="D337" i="4"/>
  <c r="C337" i="4" l="1"/>
  <c r="E337" i="4" s="1"/>
  <c r="D338" i="4" l="1"/>
  <c r="B338" i="4"/>
  <c r="C338" i="4" s="1"/>
  <c r="E338" i="4" s="1"/>
  <c r="B339" i="4" l="1"/>
  <c r="D339" i="4"/>
  <c r="C339" i="4" l="1"/>
  <c r="E339" i="4" s="1"/>
  <c r="D340" i="4" l="1"/>
  <c r="B340" i="4"/>
  <c r="C340" i="4" s="1"/>
  <c r="E340" i="4" s="1"/>
  <c r="B341" i="4" l="1"/>
  <c r="D341" i="4"/>
  <c r="C341" i="4" l="1"/>
  <c r="E341" i="4" s="1"/>
  <c r="D342" i="4" l="1"/>
  <c r="B342" i="4"/>
  <c r="C342" i="4" s="1"/>
  <c r="E342" i="4" s="1"/>
  <c r="B343" i="4" l="1"/>
  <c r="D343" i="4"/>
  <c r="C343" i="4" l="1"/>
  <c r="E343" i="4" s="1"/>
  <c r="D344" i="4" l="1"/>
  <c r="B344" i="4"/>
  <c r="C344" i="4" s="1"/>
  <c r="E344" i="4" s="1"/>
  <c r="B345" i="4" l="1"/>
  <c r="D345" i="4"/>
  <c r="C345" i="4" l="1"/>
  <c r="E345" i="4" s="1"/>
  <c r="D346" i="4" l="1"/>
  <c r="B346" i="4"/>
  <c r="C346" i="4" s="1"/>
  <c r="E346" i="4" s="1"/>
  <c r="B347" i="4" l="1"/>
  <c r="D347" i="4"/>
  <c r="C347" i="4" l="1"/>
  <c r="E347" i="4" s="1"/>
  <c r="D348" i="4" l="1"/>
  <c r="B348" i="4"/>
  <c r="C348" i="4" s="1"/>
  <c r="E348" i="4" s="1"/>
  <c r="B349" i="4" l="1"/>
  <c r="D349" i="4"/>
  <c r="C349" i="4" l="1"/>
  <c r="E349" i="4" s="1"/>
  <c r="D350" i="4" l="1"/>
  <c r="B350" i="4"/>
  <c r="C350" i="4" s="1"/>
  <c r="E350" i="4" s="1"/>
  <c r="B351" i="4" l="1"/>
  <c r="D351" i="4"/>
  <c r="C351" i="4" l="1"/>
  <c r="E351" i="4" s="1"/>
  <c r="D352" i="4" l="1"/>
  <c r="B352" i="4"/>
  <c r="C352" i="4" s="1"/>
  <c r="E352" i="4" s="1"/>
  <c r="B353" i="4" l="1"/>
  <c r="D353" i="4"/>
  <c r="C353" i="4" l="1"/>
  <c r="E353" i="4" s="1"/>
  <c r="D354" i="4" l="1"/>
  <c r="B354" i="4"/>
  <c r="C354" i="4" s="1"/>
  <c r="E354" i="4" s="1"/>
  <c r="B355" i="4" l="1"/>
  <c r="D355" i="4"/>
  <c r="C355" i="4" l="1"/>
  <c r="E355" i="4" s="1"/>
  <c r="D356" i="4" l="1"/>
  <c r="B356" i="4"/>
  <c r="C356" i="4" s="1"/>
  <c r="E356" i="4" s="1"/>
  <c r="B357" i="4" l="1"/>
  <c r="D357" i="4"/>
  <c r="C357" i="4" l="1"/>
  <c r="E357" i="4" s="1"/>
  <c r="D358" i="4" l="1"/>
  <c r="B358" i="4"/>
  <c r="C358" i="4" s="1"/>
  <c r="E358" i="4" s="1"/>
  <c r="B359" i="4" l="1"/>
  <c r="C359" i="4" s="1"/>
  <c r="E359" i="4" s="1"/>
  <c r="D359" i="4"/>
  <c r="D360" i="4" l="1"/>
  <c r="B360" i="4"/>
  <c r="C360" i="4" s="1"/>
  <c r="E360" i="4" s="1"/>
  <c r="B361" i="4" l="1"/>
  <c r="C361" i="4" s="1"/>
  <c r="E361" i="4" s="1"/>
  <c r="D361" i="4"/>
  <c r="D362" i="4" l="1"/>
  <c r="B362" i="4"/>
  <c r="C362" i="4" s="1"/>
  <c r="E362" i="4" s="1"/>
  <c r="B363" i="4" l="1"/>
  <c r="D363" i="4"/>
  <c r="C363" i="4" l="1"/>
  <c r="E363" i="4" s="1"/>
  <c r="D364" i="4" l="1"/>
  <c r="B364" i="4"/>
  <c r="C364" i="4" s="1"/>
  <c r="E364" i="4" s="1"/>
  <c r="B365" i="4" l="1"/>
  <c r="D365" i="4"/>
  <c r="C365" i="4" l="1"/>
  <c r="E365" i="4" s="1"/>
  <c r="D366" i="4" l="1"/>
  <c r="B366" i="4" s="1"/>
  <c r="C366" i="4" s="1"/>
  <c r="E366" i="4" s="1"/>
</calcChain>
</file>

<file path=xl/sharedStrings.xml><?xml version="1.0" encoding="utf-8"?>
<sst xmlns="http://schemas.openxmlformats.org/spreadsheetml/2006/main" count="147" uniqueCount="129">
  <si>
    <t>#UNITS</t>
  </si>
  <si>
    <t>RENT</t>
  </si>
  <si>
    <t xml:space="preserve"> MARKET VAL</t>
  </si>
  <si>
    <t>GR RENT MULT</t>
  </si>
  <si>
    <t xml:space="preserve"> LOANS</t>
  </si>
  <si>
    <t>PRICE/UNIT =</t>
  </si>
  <si>
    <t xml:space="preserve"> MV EQUITY</t>
  </si>
  <si>
    <t># UNITS</t>
  </si>
  <si>
    <t>EX. LOANS</t>
  </si>
  <si>
    <t xml:space="preserve">   BALANCE</t>
  </si>
  <si>
    <t>MO PMT</t>
  </si>
  <si>
    <t xml:space="preserve">  INT RATE</t>
  </si>
  <si>
    <t>CONSTANT</t>
  </si>
  <si>
    <t xml:space="preserve">    TERM</t>
  </si>
  <si>
    <t>ASSESSED LAND VALUE</t>
  </si>
  <si>
    <t xml:space="preserve"> 1ST MTG</t>
  </si>
  <si>
    <t>ASSESSED IMPVMT VAL</t>
  </si>
  <si>
    <t>% LAND</t>
  </si>
  <si>
    <t/>
  </si>
  <si>
    <t>% IMPROVEMENTS</t>
  </si>
  <si>
    <t xml:space="preserve">       BASIS CODE =</t>
  </si>
  <si>
    <t xml:space="preserve"> ACB @ ACQ</t>
  </si>
  <si>
    <t>GROSS POTENTIAL INCOME</t>
  </si>
  <si>
    <t xml:space="preserve"> RENT SCHED</t>
  </si>
  <si>
    <t>AVG RENT</t>
  </si>
  <si>
    <t>LESS:VACANCY</t>
  </si>
  <si>
    <t>EXPECTED GROSS INCOME</t>
  </si>
  <si>
    <t>LESS: EXPENSES</t>
  </si>
  <si>
    <t xml:space="preserve">  TAXES (% VALUE)</t>
  </si>
  <si>
    <t xml:space="preserve">  INSURANCE</t>
  </si>
  <si>
    <t xml:space="preserve">  UTILITIES</t>
  </si>
  <si>
    <t xml:space="preserve">  JANITORIAL</t>
  </si>
  <si>
    <t xml:space="preserve">  LANDSCAPING</t>
  </si>
  <si>
    <t xml:space="preserve"> TOTAL</t>
  </si>
  <si>
    <t xml:space="preserve">  SUPPLIES</t>
  </si>
  <si>
    <t xml:space="preserve"> AVERAGE</t>
  </si>
  <si>
    <t xml:space="preserve">  REPLACEMENTS</t>
  </si>
  <si>
    <t xml:space="preserve">  HVAC</t>
  </si>
  <si>
    <t xml:space="preserve">  MAINTENANCE</t>
  </si>
  <si>
    <t xml:space="preserve">  PROF MGT. @ _%</t>
  </si>
  <si>
    <t xml:space="preserve">  CAM REIMBURSEMENT</t>
  </si>
  <si>
    <t xml:space="preserve">  ACCUMULATED EXP</t>
  </si>
  <si>
    <t>REQUIRED RATE OF RETURN</t>
  </si>
  <si>
    <t>TOTAL EXPENSES</t>
  </si>
  <si>
    <t>NET OPERATING INCOME</t>
  </si>
  <si>
    <t>MARKET VAL CAP RATE</t>
  </si>
  <si>
    <t>ORIGINAL AMOUNT:</t>
  </si>
  <si>
    <t>PMNT AMT:</t>
  </si>
  <si>
    <t>INTEREST RATE:</t>
  </si>
  <si>
    <t>FA:</t>
  </si>
  <si>
    <t>YR</t>
  </si>
  <si>
    <t>PMT</t>
  </si>
  <si>
    <t>PRIN</t>
  </si>
  <si>
    <t>INT</t>
  </si>
  <si>
    <t>BALANCE</t>
  </si>
  <si>
    <t>YEAR</t>
  </si>
  <si>
    <t xml:space="preserve"> BEGINNING BALANCE</t>
  </si>
  <si>
    <t>LESS: LOAN PAYMENTS</t>
  </si>
  <si>
    <t>FIRST YEAR ONLY:</t>
  </si>
  <si>
    <t xml:space="preserve">      INTEREST</t>
  </si>
  <si>
    <t xml:space="preserve">      PRINCIPAL</t>
  </si>
  <si>
    <t>CASH FLOW BEFORE TAXES</t>
  </si>
  <si>
    <t>PLUS: PRIN PAYMENT</t>
  </si>
  <si>
    <t>SUB-TOTAL</t>
  </si>
  <si>
    <t>LESS: DEPRECIATION</t>
  </si>
  <si>
    <t>LIFE =</t>
  </si>
  <si>
    <t>YEARS</t>
  </si>
  <si>
    <t>LAND =</t>
  </si>
  <si>
    <t>ANNUAL DEP'N DEDUCT</t>
  </si>
  <si>
    <t>RE TAXABLE INCOME</t>
  </si>
  <si>
    <t>INCOME TAXES</t>
  </si>
  <si>
    <t>AFTER TAX CF</t>
  </si>
  <si>
    <t>BEGINNING OF YEAR ---&gt;</t>
  </si>
  <si>
    <t>END OF YEAR ---&gt;</t>
  </si>
  <si>
    <t>VALUE</t>
  </si>
  <si>
    <t>LOANS</t>
  </si>
  <si>
    <t>EQUITY</t>
  </si>
  <si>
    <t>GROSS SCHED INCOME</t>
  </si>
  <si>
    <t>LESS:VACANCY &amp; CREDIT LOSS</t>
  </si>
  <si>
    <t>EFFECTIVE GROSS INCOME</t>
  </si>
  <si>
    <t>CAPITALIZATION RATE</t>
  </si>
  <si>
    <t>LESS: INTEREST PMTS</t>
  </si>
  <si>
    <t>LESS: TOTAL LN PMTS</t>
  </si>
  <si>
    <t>BEFORE TAX CASH FLOW</t>
  </si>
  <si>
    <t>INCOME TAX EFFECT</t>
  </si>
  <si>
    <t>AFTER TAX CASH FLOW</t>
  </si>
  <si>
    <t>ACCRUED DEPRECIATION</t>
  </si>
  <si>
    <t>SALE COST PERCENT:</t>
  </si>
  <si>
    <t>B-TAX SALES PROCEEDS</t>
  </si>
  <si>
    <t>BASIS CALCULATION:</t>
  </si>
  <si>
    <t>GROSS SALE PRICE</t>
  </si>
  <si>
    <t>ORIGINAL COST</t>
  </si>
  <si>
    <t>LESS DEPRECIATION</t>
  </si>
  <si>
    <t>PLUS COST OF SALE</t>
  </si>
  <si>
    <t>OTHER BASIS ADJUST</t>
  </si>
  <si>
    <t>ACB AT SALE</t>
  </si>
  <si>
    <t>CAPITAL GAIN</t>
  </si>
  <si>
    <t>TAX RATE</t>
  </si>
  <si>
    <t>TAX</t>
  </si>
  <si>
    <t>REVERSION CALCULATION:</t>
  </si>
  <si>
    <t>AFTER TAX EQ REVERSION</t>
  </si>
  <si>
    <t>YIELDS</t>
  </si>
  <si>
    <t>NPV</t>
  </si>
  <si>
    <t>GPI</t>
  </si>
  <si>
    <t>EGI</t>
  </si>
  <si>
    <t>NOI</t>
  </si>
  <si>
    <t>BTCF</t>
  </si>
  <si>
    <t>ATCF</t>
  </si>
  <si>
    <t>PROJ NOI CHANGE</t>
  </si>
  <si>
    <t>GOING OUT CAP RATE</t>
  </si>
  <si>
    <t>REAL GAIN</t>
  </si>
  <si>
    <t>RECOVERY RATE</t>
  </si>
  <si>
    <t>1 BR 1 BA</t>
  </si>
  <si>
    <t>2 Br 1 Ba</t>
  </si>
  <si>
    <t>2 Br 2 Ba</t>
  </si>
  <si>
    <t>3 Br 2 Ba</t>
  </si>
  <si>
    <t>Laundry</t>
  </si>
  <si>
    <t xml:space="preserve">      TOTAL DEBT SERVICE &amp; DCR</t>
  </si>
  <si>
    <t>www.mathestate.com</t>
  </si>
  <si>
    <t xml:space="preserve">Substantially all of these calculations can be made in an interactive environment at  </t>
  </si>
  <si>
    <t>by choosing Hands On Tool #1 - Basic Analysis</t>
  </si>
  <si>
    <t>Basic Analysis</t>
  </si>
  <si>
    <t>DCR</t>
  </si>
  <si>
    <t>BT C/C</t>
  </si>
  <si>
    <t>AT C/C</t>
  </si>
  <si>
    <t>TAX BKT</t>
  </si>
  <si>
    <t>Chapter 4 Base Example Modification B</t>
  </si>
  <si>
    <t>This workbook demonstrates the second modification of the initial Chapter 4 illustration in which the gross income is raised by the required rent raise necessary to bring the GRM to equilibrium and the annual change in income is increased to 3.25%</t>
  </si>
  <si>
    <t>LTV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</si>
</sst>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_)"/>
    <numFmt numFmtId="165" formatCode="0.0000%"/>
    <numFmt numFmtId="167" formatCode="mm/dd/yy_)"/>
    <numFmt numFmtId="168" formatCode="0.00_)"/>
    <numFmt numFmtId="169" formatCode="General_)"/>
    <numFmt numFmtId="171" formatCode="0.000_)"/>
    <numFmt numFmtId="186" formatCode="0.00000%"/>
  </numFmts>
  <fonts count="23" x14ac:knownFonts="1">
    <font>
      <sz val="12"/>
      <name val="Helv"/>
    </font>
    <font>
      <sz val="10"/>
      <name val="Arial"/>
    </font>
    <font>
      <sz val="12"/>
      <color indexed="12"/>
      <name val="Helv"/>
    </font>
    <font>
      <sz val="18"/>
      <name val="Arial"/>
    </font>
    <font>
      <sz val="8"/>
      <name val="Arial"/>
    </font>
    <font>
      <sz val="6"/>
      <name val="Arial"/>
      <family val="2"/>
    </font>
    <font>
      <sz val="10"/>
      <name val="Arial"/>
      <family val="2"/>
    </font>
    <font>
      <sz val="12"/>
      <color indexed="8"/>
      <name val="Helv"/>
      <family val="2"/>
    </font>
    <font>
      <sz val="11"/>
      <name val="Helv"/>
      <family val="2"/>
    </font>
    <font>
      <sz val="12"/>
      <name val="Helv"/>
      <family val="2"/>
    </font>
    <font>
      <sz val="16"/>
      <name val="Helv"/>
    </font>
    <font>
      <sz val="12"/>
      <name val="Helv"/>
    </font>
    <font>
      <sz val="12"/>
      <name val="Arial"/>
    </font>
    <font>
      <sz val="12"/>
      <name val="Helv"/>
    </font>
    <font>
      <sz val="12"/>
      <color indexed="8"/>
      <name val="Helv"/>
    </font>
    <font>
      <b/>
      <sz val="12"/>
      <name val="Helv"/>
    </font>
    <font>
      <sz val="12"/>
      <name val="Helv"/>
    </font>
    <font>
      <sz val="12"/>
      <name val="Arial"/>
      <family val="2"/>
    </font>
    <font>
      <sz val="12"/>
      <name val="Times New Roman"/>
      <family val="1"/>
    </font>
    <font>
      <sz val="12"/>
      <color indexed="12"/>
      <name val="Times New Roman"/>
      <family val="1"/>
    </font>
    <font>
      <sz val="12"/>
      <color indexed="8"/>
      <name val="Times New Roman"/>
      <family val="1"/>
    </font>
    <font>
      <u/>
      <sz val="12"/>
      <color indexed="12"/>
      <name val="Helv"/>
    </font>
    <font>
      <sz val="8"/>
      <name val="Helv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</borders>
  <cellStyleXfs count="3">
    <xf numFmtId="168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16">
    <xf numFmtId="168" fontId="0" fillId="0" borderId="0" xfId="0"/>
    <xf numFmtId="164" fontId="2" fillId="0" borderId="0" xfId="0" applyNumberFormat="1" applyFont="1" applyProtection="1">
      <protection locked="0"/>
    </xf>
    <xf numFmtId="168" fontId="2" fillId="0" borderId="0" xfId="0" applyFont="1" applyProtection="1">
      <protection locked="0"/>
    </xf>
    <xf numFmtId="164" fontId="0" fillId="0" borderId="0" xfId="0" applyNumberFormat="1" applyProtection="1"/>
    <xf numFmtId="165" fontId="0" fillId="0" borderId="0" xfId="0" applyNumberFormat="1" applyProtection="1"/>
    <xf numFmtId="168" fontId="0" fillId="0" borderId="0" xfId="0" applyNumberFormat="1" applyProtection="1"/>
    <xf numFmtId="168" fontId="2" fillId="0" borderId="0" xfId="0" applyNumberFormat="1" applyFont="1" applyProtection="1">
      <protection locked="0"/>
    </xf>
    <xf numFmtId="10" fontId="0" fillId="0" borderId="0" xfId="0" applyNumberFormat="1" applyProtection="1"/>
    <xf numFmtId="10" fontId="2" fillId="0" borderId="0" xfId="0" applyNumberFormat="1" applyFont="1" applyProtection="1">
      <protection locked="0"/>
    </xf>
    <xf numFmtId="168" fontId="0" fillId="0" borderId="0" xfId="0" applyAlignment="1">
      <alignment horizontal="center"/>
    </xf>
    <xf numFmtId="165" fontId="0" fillId="0" borderId="0" xfId="0" applyNumberFormat="1" applyAlignment="1" applyProtection="1">
      <alignment horizontal="left"/>
    </xf>
    <xf numFmtId="168" fontId="0" fillId="0" borderId="0" xfId="0" applyAlignment="1">
      <alignment horizontal="left"/>
    </xf>
    <xf numFmtId="168" fontId="0" fillId="0" borderId="0" xfId="0" applyNumberFormat="1" applyAlignment="1" applyProtection="1">
      <alignment horizontal="center"/>
    </xf>
    <xf numFmtId="168" fontId="2" fillId="0" borderId="1" xfId="0" applyFont="1" applyBorder="1" applyAlignment="1" applyProtection="1">
      <alignment horizontal="left"/>
      <protection locked="0"/>
    </xf>
    <xf numFmtId="168" fontId="0" fillId="0" borderId="2" xfId="0" applyBorder="1"/>
    <xf numFmtId="168" fontId="0" fillId="0" borderId="2" xfId="0" applyBorder="1" applyAlignment="1">
      <alignment horizontal="left"/>
    </xf>
    <xf numFmtId="165" fontId="0" fillId="0" borderId="2" xfId="0" applyNumberFormat="1" applyBorder="1" applyProtection="1"/>
    <xf numFmtId="168" fontId="0" fillId="0" borderId="3" xfId="0" applyNumberFormat="1" applyBorder="1" applyAlignment="1" applyProtection="1">
      <alignment horizontal="left"/>
    </xf>
    <xf numFmtId="168" fontId="2" fillId="0" borderId="4" xfId="0" applyFont="1" applyBorder="1" applyAlignment="1" applyProtection="1">
      <alignment horizontal="left"/>
      <protection locked="0"/>
    </xf>
    <xf numFmtId="168" fontId="0" fillId="0" borderId="5" xfId="0" applyBorder="1"/>
    <xf numFmtId="168" fontId="0" fillId="0" borderId="6" xfId="0" applyBorder="1" applyAlignment="1">
      <alignment horizontal="right"/>
    </xf>
    <xf numFmtId="168" fontId="0" fillId="0" borderId="7" xfId="0" applyBorder="1"/>
    <xf numFmtId="168" fontId="0" fillId="0" borderId="8" xfId="0" applyBorder="1"/>
    <xf numFmtId="168" fontId="0" fillId="0" borderId="4" xfId="0" applyBorder="1"/>
    <xf numFmtId="168" fontId="0" fillId="0" borderId="5" xfId="0" applyNumberFormat="1" applyBorder="1" applyAlignment="1" applyProtection="1">
      <alignment horizontal="center"/>
    </xf>
    <xf numFmtId="168" fontId="0" fillId="0" borderId="4" xfId="0" applyBorder="1" applyAlignment="1">
      <alignment horizontal="left"/>
    </xf>
    <xf numFmtId="168" fontId="0" fillId="0" borderId="6" xfId="0" applyBorder="1"/>
    <xf numFmtId="168" fontId="0" fillId="0" borderId="7" xfId="0" applyNumberFormat="1" applyBorder="1" applyAlignment="1" applyProtection="1">
      <alignment horizontal="left"/>
    </xf>
    <xf numFmtId="168" fontId="0" fillId="0" borderId="7" xfId="0" applyBorder="1" applyAlignment="1">
      <alignment horizontal="left"/>
    </xf>
    <xf numFmtId="168" fontId="5" fillId="0" borderId="0" xfId="0" applyFont="1"/>
    <xf numFmtId="164" fontId="6" fillId="0" borderId="0" xfId="0" applyNumberFormat="1" applyFont="1"/>
    <xf numFmtId="164" fontId="7" fillId="0" borderId="7" xfId="0" applyNumberFormat="1" applyFont="1" applyBorder="1" applyProtection="1">
      <protection locked="0"/>
    </xf>
    <xf numFmtId="168" fontId="9" fillId="0" borderId="4" xfId="0" applyFont="1" applyBorder="1"/>
    <xf numFmtId="168" fontId="8" fillId="0" borderId="0" xfId="0" quotePrefix="1" applyFont="1"/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4" fillId="0" borderId="0" xfId="0" applyNumberFormat="1" applyFont="1"/>
    <xf numFmtId="10" fontId="0" fillId="0" borderId="0" xfId="2" applyNumberFormat="1" applyFont="1" applyProtection="1"/>
    <xf numFmtId="14" fontId="0" fillId="0" borderId="0" xfId="0" applyNumberFormat="1" applyProtection="1"/>
    <xf numFmtId="168" fontId="10" fillId="0" borderId="4" xfId="0" applyFont="1" applyBorder="1"/>
    <xf numFmtId="168" fontId="10" fillId="0" borderId="0" xfId="0" applyFont="1"/>
    <xf numFmtId="168" fontId="10" fillId="0" borderId="9" xfId="0" applyFont="1" applyBorder="1"/>
    <xf numFmtId="168" fontId="10" fillId="0" borderId="5" xfId="0" applyFont="1" applyBorder="1"/>
    <xf numFmtId="164" fontId="0" fillId="0" borderId="0" xfId="0" applyNumberFormat="1" applyAlignment="1">
      <alignment horizontal="right"/>
    </xf>
    <xf numFmtId="168" fontId="11" fillId="0" borderId="0" xfId="0" applyFont="1" applyAlignment="1">
      <alignment horizontal="left"/>
    </xf>
    <xf numFmtId="168" fontId="11" fillId="0" borderId="0" xfId="0" applyFont="1" applyAlignment="1">
      <alignment horizontal="center"/>
    </xf>
    <xf numFmtId="168" fontId="12" fillId="0" borderId="0" xfId="0" applyFont="1" applyProtection="1">
      <protection locked="0"/>
    </xf>
    <xf numFmtId="164" fontId="13" fillId="0" borderId="0" xfId="0" applyNumberFormat="1" applyFont="1"/>
    <xf numFmtId="164" fontId="13" fillId="0" borderId="5" xfId="0" applyNumberFormat="1" applyFont="1" applyBorder="1"/>
    <xf numFmtId="168" fontId="13" fillId="0" borderId="0" xfId="0" applyFont="1" applyAlignment="1">
      <alignment horizontal="left"/>
    </xf>
    <xf numFmtId="168" fontId="12" fillId="0" borderId="0" xfId="0" applyNumberFormat="1" applyFont="1" applyProtection="1">
      <protection locked="0"/>
    </xf>
    <xf numFmtId="168" fontId="13" fillId="0" borderId="5" xfId="0" applyFont="1" applyBorder="1"/>
    <xf numFmtId="168" fontId="13" fillId="0" borderId="0" xfId="0" applyFont="1"/>
    <xf numFmtId="168" fontId="13" fillId="0" borderId="0" xfId="0" applyNumberFormat="1" applyFont="1" applyProtection="1"/>
    <xf numFmtId="169" fontId="13" fillId="0" borderId="5" xfId="0" applyNumberFormat="1" applyFont="1" applyBorder="1" applyProtection="1"/>
    <xf numFmtId="168" fontId="14" fillId="0" borderId="0" xfId="0" applyNumberFormat="1" applyFont="1" applyProtection="1"/>
    <xf numFmtId="168" fontId="14" fillId="0" borderId="0" xfId="0" applyNumberFormat="1" applyFont="1" applyProtection="1">
      <protection locked="0"/>
    </xf>
    <xf numFmtId="10" fontId="14" fillId="0" borderId="0" xfId="0" applyNumberFormat="1" applyFont="1" applyProtection="1"/>
    <xf numFmtId="168" fontId="14" fillId="0" borderId="0" xfId="0" applyFont="1"/>
    <xf numFmtId="164" fontId="2" fillId="0" borderId="0" xfId="0" applyNumberFormat="1" applyFont="1"/>
    <xf numFmtId="168" fontId="2" fillId="0" borderId="0" xfId="0" applyNumberFormat="1" applyFont="1" applyProtection="1"/>
    <xf numFmtId="168" fontId="0" fillId="0" borderId="0" xfId="0" applyBorder="1"/>
    <xf numFmtId="168" fontId="4" fillId="0" borderId="0" xfId="0" applyFont="1" applyBorder="1"/>
    <xf numFmtId="164" fontId="3" fillId="0" borderId="0" xfId="0" applyNumberFormat="1" applyFont="1" applyAlignment="1">
      <alignment horizontal="center"/>
    </xf>
    <xf numFmtId="168" fontId="15" fillId="0" borderId="0" xfId="0" applyFont="1" applyAlignment="1">
      <alignment horizontal="center"/>
    </xf>
    <xf numFmtId="165" fontId="0" fillId="0" borderId="0" xfId="2" applyNumberFormat="1" applyFont="1"/>
    <xf numFmtId="167" fontId="2" fillId="0" borderId="2" xfId="0" applyNumberFormat="1" applyFont="1" applyBorder="1" applyProtection="1">
      <protection locked="0"/>
    </xf>
    <xf numFmtId="168" fontId="11" fillId="0" borderId="4" xfId="0" applyFont="1" applyBorder="1" applyAlignment="1">
      <alignment horizontal="left"/>
    </xf>
    <xf numFmtId="10" fontId="11" fillId="0" borderId="0" xfId="0" applyNumberFormat="1" applyFont="1" applyProtection="1"/>
    <xf numFmtId="168" fontId="11" fillId="0" borderId="0" xfId="0" applyFont="1"/>
    <xf numFmtId="168" fontId="11" fillId="0" borderId="9" xfId="0" applyNumberFormat="1" applyFont="1" applyBorder="1" applyProtection="1"/>
    <xf numFmtId="10" fontId="14" fillId="0" borderId="0" xfId="0" applyNumberFormat="1" applyFont="1" applyProtection="1">
      <protection locked="0"/>
    </xf>
    <xf numFmtId="168" fontId="16" fillId="0" borderId="0" xfId="0" applyFont="1"/>
    <xf numFmtId="168" fontId="16" fillId="0" borderId="9" xfId="0" applyNumberFormat="1" applyFont="1" applyBorder="1" applyProtection="1"/>
    <xf numFmtId="168" fontId="16" fillId="0" borderId="4" xfId="0" applyFont="1" applyBorder="1" applyAlignment="1">
      <alignment horizontal="left"/>
    </xf>
    <xf numFmtId="10" fontId="16" fillId="0" borderId="0" xfId="0" applyNumberFormat="1" applyFont="1" applyProtection="1"/>
    <xf numFmtId="168" fontId="16" fillId="0" borderId="9" xfId="0" applyFont="1" applyBorder="1"/>
    <xf numFmtId="10" fontId="16" fillId="0" borderId="0" xfId="2" applyNumberFormat="1" applyFont="1"/>
    <xf numFmtId="168" fontId="16" fillId="0" borderId="0" xfId="0" applyNumberFormat="1" applyFont="1" applyProtection="1"/>
    <xf numFmtId="10" fontId="2" fillId="0" borderId="0" xfId="2" applyNumberFormat="1" applyFont="1" applyProtection="1">
      <protection locked="0"/>
    </xf>
    <xf numFmtId="168" fontId="11" fillId="0" borderId="0" xfId="0" applyNumberFormat="1" applyFont="1" applyProtection="1"/>
    <xf numFmtId="168" fontId="11" fillId="0" borderId="9" xfId="0" applyFont="1" applyBorder="1"/>
    <xf numFmtId="168" fontId="11" fillId="0" borderId="4" xfId="0" applyFont="1" applyBorder="1"/>
    <xf numFmtId="10" fontId="11" fillId="0" borderId="0" xfId="2" applyNumberFormat="1" applyFont="1"/>
    <xf numFmtId="168" fontId="11" fillId="0" borderId="6" xfId="0" applyFont="1" applyBorder="1" applyAlignment="1">
      <alignment horizontal="left"/>
    </xf>
    <xf numFmtId="10" fontId="2" fillId="0" borderId="7" xfId="0" applyNumberFormat="1" applyFont="1" applyBorder="1" applyProtection="1"/>
    <xf numFmtId="168" fontId="11" fillId="0" borderId="7" xfId="0" applyFont="1" applyBorder="1"/>
    <xf numFmtId="168" fontId="11" fillId="0" borderId="10" xfId="0" applyFont="1" applyBorder="1"/>
    <xf numFmtId="10" fontId="2" fillId="0" borderId="5" xfId="0" applyNumberFormat="1" applyFont="1" applyBorder="1" applyProtection="1">
      <protection locked="0"/>
    </xf>
    <xf numFmtId="168" fontId="11" fillId="0" borderId="0" xfId="0" applyNumberFormat="1" applyFont="1" applyAlignment="1" applyProtection="1">
      <alignment horizontal="left"/>
    </xf>
    <xf numFmtId="10" fontId="2" fillId="0" borderId="8" xfId="2" applyNumberFormat="1" applyFont="1" applyBorder="1" applyProtection="1">
      <protection locked="0"/>
    </xf>
    <xf numFmtId="164" fontId="2" fillId="0" borderId="11" xfId="0" applyNumberFormat="1" applyFont="1" applyBorder="1"/>
    <xf numFmtId="168" fontId="11" fillId="0" borderId="4" xfId="0" quotePrefix="1" applyFont="1" applyBorder="1" applyAlignment="1">
      <alignment horizontal="left"/>
    </xf>
    <xf numFmtId="168" fontId="16" fillId="0" borderId="4" xfId="0" quotePrefix="1" applyFont="1" applyBorder="1" applyAlignment="1">
      <alignment horizontal="left"/>
    </xf>
    <xf numFmtId="168" fontId="0" fillId="0" borderId="0" xfId="0" quotePrefix="1" applyAlignment="1">
      <alignment horizontal="left"/>
    </xf>
    <xf numFmtId="164" fontId="17" fillId="0" borderId="0" xfId="0" applyNumberFormat="1" applyFont="1"/>
    <xf numFmtId="168" fontId="18" fillId="0" borderId="0" xfId="0" applyFont="1" applyBorder="1" applyAlignment="1">
      <alignment horizontal="left"/>
    </xf>
    <xf numFmtId="168" fontId="18" fillId="0" borderId="0" xfId="0" applyFont="1"/>
    <xf numFmtId="164" fontId="18" fillId="0" borderId="0" xfId="0" applyNumberFormat="1" applyFont="1" applyProtection="1"/>
    <xf numFmtId="168" fontId="18" fillId="0" borderId="0" xfId="0" applyFont="1" applyBorder="1"/>
    <xf numFmtId="168" fontId="18" fillId="0" borderId="0" xfId="0" applyFont="1" applyAlignment="1">
      <alignment horizontal="center"/>
    </xf>
    <xf numFmtId="171" fontId="18" fillId="0" borderId="0" xfId="0" applyNumberFormat="1" applyFont="1" applyBorder="1"/>
    <xf numFmtId="10" fontId="18" fillId="0" borderId="0" xfId="2" applyNumberFormat="1" applyFont="1" applyBorder="1"/>
    <xf numFmtId="168" fontId="18" fillId="0" borderId="0" xfId="0" quotePrefix="1" applyFont="1" applyBorder="1" applyAlignment="1">
      <alignment horizontal="left"/>
    </xf>
    <xf numFmtId="168" fontId="18" fillId="0" borderId="0" xfId="0" applyFont="1" applyBorder="1" applyAlignment="1">
      <alignment horizontal="right"/>
    </xf>
    <xf numFmtId="168" fontId="19" fillId="0" borderId="0" xfId="0" applyFont="1" applyBorder="1" applyAlignment="1" applyProtection="1">
      <alignment horizontal="right"/>
      <protection locked="0"/>
    </xf>
    <xf numFmtId="168" fontId="20" fillId="0" borderId="0" xfId="0" applyFont="1" applyBorder="1" applyAlignment="1">
      <alignment horizontal="right"/>
    </xf>
    <xf numFmtId="168" fontId="19" fillId="0" borderId="0" xfId="0" applyFont="1" applyBorder="1" applyAlignment="1">
      <alignment horizontal="right"/>
    </xf>
    <xf numFmtId="186" fontId="18" fillId="0" borderId="0" xfId="2" applyNumberFormat="1" applyFont="1"/>
    <xf numFmtId="168" fontId="0" fillId="0" borderId="0" xfId="0" applyAlignment="1">
      <alignment wrapText="1"/>
    </xf>
    <xf numFmtId="168" fontId="21" fillId="0" borderId="0" xfId="1" applyNumberFormat="1" applyAlignment="1" applyProtection="1">
      <alignment wrapText="1"/>
    </xf>
    <xf numFmtId="10" fontId="19" fillId="0" borderId="0" xfId="0" applyNumberFormat="1" applyFont="1" applyBorder="1" applyAlignment="1" applyProtection="1">
      <alignment horizontal="left"/>
      <protection locked="0"/>
    </xf>
    <xf numFmtId="168" fontId="11" fillId="2" borderId="9" xfId="0" applyNumberFormat="1" applyFont="1" applyFill="1" applyBorder="1" applyProtection="1"/>
    <xf numFmtId="10" fontId="2" fillId="2" borderId="5" xfId="0" applyNumberFormat="1" applyFont="1" applyFill="1" applyBorder="1" applyProtection="1">
      <protection locked="0"/>
    </xf>
    <xf numFmtId="168" fontId="0" fillId="0" borderId="0" xfId="0" applyNumberFormat="1"/>
    <xf numFmtId="168" fontId="0" fillId="0" borderId="5" xfId="0" applyBorder="1" applyAlignment="1">
      <alignment horizontal="center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athestat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>
      <selection activeCell="A2" sqref="A2"/>
    </sheetView>
  </sheetViews>
  <sheetFormatPr defaultRowHeight="15.75" x14ac:dyDescent="0.25"/>
  <cols>
    <col min="1" max="1" width="101.109375" style="109" customWidth="1"/>
  </cols>
  <sheetData>
    <row r="1" spans="1:1" ht="31.5" x14ac:dyDescent="0.25">
      <c r="A1" s="109" t="s">
        <v>127</v>
      </c>
    </row>
    <row r="4" spans="1:1" x14ac:dyDescent="0.25">
      <c r="A4" s="109" t="s">
        <v>119</v>
      </c>
    </row>
    <row r="5" spans="1:1" x14ac:dyDescent="0.25">
      <c r="A5" s="110" t="s">
        <v>118</v>
      </c>
    </row>
    <row r="6" spans="1:1" x14ac:dyDescent="0.25">
      <c r="A6" s="109" t="s">
        <v>120</v>
      </c>
    </row>
  </sheetData>
  <phoneticPr fontId="22" type="noConversion"/>
  <hyperlinks>
    <hyperlink ref="A5" r:id="rId1"/>
  </hyperlinks>
  <pageMargins left="0.75" right="0.75" top="1" bottom="1" header="0.5" footer="0.5"/>
  <pageSetup orientation="portrait" horizontalDpi="4294967293" verticalDpi="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121"/>
  <sheetViews>
    <sheetView zoomScale="65" workbookViewId="0"/>
  </sheetViews>
  <sheetFormatPr defaultColWidth="9.77734375" defaultRowHeight="15.75" x14ac:dyDescent="0.25"/>
  <cols>
    <col min="1" max="1" width="49.6640625" bestFit="1" customWidth="1"/>
    <col min="2" max="2" width="12.21875" bestFit="1" customWidth="1"/>
    <col min="3" max="3" width="15.44140625" bestFit="1" customWidth="1"/>
    <col min="4" max="4" width="11.21875" bestFit="1" customWidth="1"/>
    <col min="5" max="5" width="14.109375" bestFit="1" customWidth="1"/>
    <col min="6" max="6" width="29.109375" bestFit="1" customWidth="1"/>
    <col min="7" max="7" width="11.6640625" bestFit="1" customWidth="1"/>
    <col min="8" max="8" width="8.77734375" bestFit="1" customWidth="1"/>
    <col min="9" max="10" width="12.77734375" customWidth="1"/>
    <col min="11" max="11" width="12.109375" customWidth="1"/>
    <col min="12" max="12" width="11.88671875" customWidth="1"/>
  </cols>
  <sheetData>
    <row r="1" spans="1:8" ht="16.5" thickTop="1" x14ac:dyDescent="0.25">
      <c r="A1" s="13" t="s">
        <v>121</v>
      </c>
      <c r="B1" s="66">
        <f ca="1">TODAY()</f>
        <v>41022</v>
      </c>
      <c r="C1" s="14"/>
      <c r="D1" s="14"/>
      <c r="E1" s="15" t="s">
        <v>2</v>
      </c>
      <c r="F1" s="91">
        <f>F2+F3</f>
        <v>1250000</v>
      </c>
      <c r="G1" s="16">
        <v>1</v>
      </c>
      <c r="H1" s="17"/>
    </row>
    <row r="2" spans="1:8" x14ac:dyDescent="0.25">
      <c r="A2" s="18" t="s">
        <v>126</v>
      </c>
      <c r="C2" s="11" t="s">
        <v>3</v>
      </c>
      <c r="D2" s="60">
        <f>F1/D15</f>
        <v>6.0000000024000002</v>
      </c>
      <c r="E2" s="11" t="s">
        <v>4</v>
      </c>
      <c r="F2" s="3">
        <f>ORIGLNBAL</f>
        <v>875000</v>
      </c>
      <c r="G2" s="4">
        <f>F2/F1</f>
        <v>0.7</v>
      </c>
      <c r="H2" s="115" t="s">
        <v>128</v>
      </c>
    </row>
    <row r="3" spans="1:8" x14ac:dyDescent="0.25">
      <c r="A3" s="18"/>
      <c r="C3" s="11" t="s">
        <v>5</v>
      </c>
      <c r="D3" s="59">
        <f>F1/B4</f>
        <v>56818.181818181816</v>
      </c>
      <c r="E3" s="11" t="s">
        <v>6</v>
      </c>
      <c r="F3" s="1">
        <v>375000</v>
      </c>
      <c r="G3" s="4">
        <f>G1-G2</f>
        <v>0.30000000000000004</v>
      </c>
      <c r="H3" s="19"/>
    </row>
    <row r="4" spans="1:8" x14ac:dyDescent="0.25">
      <c r="A4" s="20" t="s">
        <v>7</v>
      </c>
      <c r="B4" s="31">
        <f>H23</f>
        <v>22</v>
      </c>
      <c r="C4" s="21"/>
      <c r="D4" s="21"/>
      <c r="E4" s="21"/>
      <c r="F4" s="21"/>
      <c r="G4" s="21"/>
      <c r="H4" s="22"/>
    </row>
    <row r="5" spans="1:8" x14ac:dyDescent="0.25">
      <c r="A5" s="32"/>
      <c r="B5" s="33"/>
      <c r="C5" s="9" t="s">
        <v>8</v>
      </c>
      <c r="D5" s="9" t="s">
        <v>9</v>
      </c>
      <c r="E5" s="9" t="s">
        <v>10</v>
      </c>
      <c r="F5" s="12" t="s">
        <v>11</v>
      </c>
      <c r="G5" s="9" t="s">
        <v>12</v>
      </c>
      <c r="H5" s="24" t="s">
        <v>13</v>
      </c>
    </row>
    <row r="6" spans="1:8" x14ac:dyDescent="0.25">
      <c r="A6" s="25" t="s">
        <v>14</v>
      </c>
      <c r="B6" s="6">
        <v>300000</v>
      </c>
      <c r="C6" s="94" t="s">
        <v>15</v>
      </c>
      <c r="D6" s="55">
        <f>AMORT!$D$1</f>
        <v>875000</v>
      </c>
      <c r="E6" s="56">
        <f>AMORT!$F$1</f>
        <v>8332.8297114072466</v>
      </c>
      <c r="F6" s="57">
        <f>AMORT!$D$2</f>
        <v>0.11</v>
      </c>
      <c r="G6" s="58"/>
      <c r="H6" s="19">
        <f>AMORT!$F$2</f>
        <v>360</v>
      </c>
    </row>
    <row r="7" spans="1:8" x14ac:dyDescent="0.25">
      <c r="A7" s="25" t="s">
        <v>16</v>
      </c>
      <c r="B7" s="6">
        <v>700000</v>
      </c>
      <c r="C7" s="11"/>
      <c r="H7" s="19"/>
    </row>
    <row r="8" spans="1:8" x14ac:dyDescent="0.25">
      <c r="A8" s="23"/>
      <c r="C8" s="11"/>
      <c r="H8" s="19"/>
    </row>
    <row r="9" spans="1:8" x14ac:dyDescent="0.25">
      <c r="A9" s="25" t="s">
        <v>17</v>
      </c>
      <c r="B9" s="7">
        <f>B6/(B6+B7)</f>
        <v>0.3</v>
      </c>
      <c r="C9" s="11"/>
      <c r="F9" s="10" t="s">
        <v>18</v>
      </c>
      <c r="G9" s="9" t="s">
        <v>18</v>
      </c>
      <c r="H9" s="19"/>
    </row>
    <row r="10" spans="1:8" x14ac:dyDescent="0.25">
      <c r="A10" s="25" t="s">
        <v>19</v>
      </c>
      <c r="B10" s="7">
        <f>1-B9</f>
        <v>0.7</v>
      </c>
      <c r="C10" s="11"/>
      <c r="D10" s="6"/>
      <c r="E10" s="2"/>
      <c r="F10" s="8"/>
      <c r="G10" s="9" t="s">
        <v>18</v>
      </c>
      <c r="H10" s="19"/>
    </row>
    <row r="11" spans="1:8" x14ac:dyDescent="0.25">
      <c r="A11" s="23"/>
      <c r="C11" s="11"/>
      <c r="F11" s="10" t="s">
        <v>18</v>
      </c>
      <c r="G11" s="9" t="s">
        <v>18</v>
      </c>
      <c r="H11" s="19"/>
    </row>
    <row r="12" spans="1:8" x14ac:dyDescent="0.25">
      <c r="A12" s="25" t="s">
        <v>20</v>
      </c>
      <c r="B12" s="56">
        <v>1</v>
      </c>
      <c r="C12" s="11"/>
      <c r="F12" s="10" t="s">
        <v>18</v>
      </c>
      <c r="G12" s="9" t="s">
        <v>18</v>
      </c>
      <c r="H12" s="19"/>
    </row>
    <row r="13" spans="1:8" x14ac:dyDescent="0.25">
      <c r="A13" s="26">
        <f>IF(B12=1,F1,"                            IGNORE")</f>
        <v>1250000</v>
      </c>
      <c r="B13" s="27" t="s">
        <v>21</v>
      </c>
      <c r="C13" s="21"/>
      <c r="D13" s="28"/>
      <c r="E13" s="21"/>
      <c r="F13" s="21"/>
      <c r="G13" s="21"/>
      <c r="H13" s="22"/>
    </row>
    <row r="14" spans="1:8" ht="19.5" x14ac:dyDescent="0.35">
      <c r="A14" s="39"/>
      <c r="B14" s="40"/>
      <c r="C14" s="40"/>
      <c r="D14" s="41"/>
      <c r="E14" s="40"/>
      <c r="F14" s="40"/>
      <c r="G14" s="40"/>
      <c r="H14" s="42"/>
    </row>
    <row r="15" spans="1:8" x14ac:dyDescent="0.25">
      <c r="A15" s="92" t="s">
        <v>22</v>
      </c>
      <c r="B15" s="68">
        <v>1</v>
      </c>
      <c r="C15" s="69"/>
      <c r="D15" s="112">
        <f>G23*12*(1+((6.25/6)-1))</f>
        <v>208333.33325</v>
      </c>
      <c r="E15" s="44" t="s">
        <v>23</v>
      </c>
      <c r="F15" s="45" t="s">
        <v>24</v>
      </c>
      <c r="G15" s="45" t="s">
        <v>1</v>
      </c>
      <c r="H15" s="51" t="s">
        <v>0</v>
      </c>
    </row>
    <row r="16" spans="1:8" x14ac:dyDescent="0.25">
      <c r="A16" s="67" t="s">
        <v>25</v>
      </c>
      <c r="B16" s="71">
        <v>0.1</v>
      </c>
      <c r="C16" s="72"/>
      <c r="D16" s="73">
        <f>D15*VACANCY</f>
        <v>20833.333325</v>
      </c>
      <c r="E16" s="30" t="s">
        <v>112</v>
      </c>
      <c r="F16" s="46">
        <v>550</v>
      </c>
      <c r="G16" s="47">
        <f>F16*H16</f>
        <v>5500</v>
      </c>
      <c r="H16" s="48">
        <v>10</v>
      </c>
    </row>
    <row r="17" spans="1:8" x14ac:dyDescent="0.25">
      <c r="A17" s="93" t="s">
        <v>26</v>
      </c>
      <c r="B17" s="75">
        <f>B15-VACANCY</f>
        <v>0.9</v>
      </c>
      <c r="C17" s="72"/>
      <c r="D17" s="73">
        <f>D15-D16</f>
        <v>187499.99992500001</v>
      </c>
      <c r="E17" s="30" t="s">
        <v>113</v>
      </c>
      <c r="F17" s="46">
        <v>750</v>
      </c>
      <c r="G17" s="47">
        <f>F17*H17</f>
        <v>3750</v>
      </c>
      <c r="H17" s="48">
        <v>5</v>
      </c>
    </row>
    <row r="18" spans="1:8" x14ac:dyDescent="0.25">
      <c r="A18" s="74" t="s">
        <v>27</v>
      </c>
      <c r="B18" s="72"/>
      <c r="C18" s="72"/>
      <c r="D18" s="76"/>
      <c r="E18" s="30" t="s">
        <v>114</v>
      </c>
      <c r="F18" s="50">
        <v>850</v>
      </c>
      <c r="G18" s="47">
        <f>F18*H18</f>
        <v>3400</v>
      </c>
      <c r="H18" s="48">
        <v>4</v>
      </c>
    </row>
    <row r="19" spans="1:8" x14ac:dyDescent="0.25">
      <c r="A19" s="74" t="s">
        <v>28</v>
      </c>
      <c r="B19" s="77">
        <f t="shared" ref="B19:B29" si="0">C19/$D$17</f>
        <v>0</v>
      </c>
      <c r="C19" s="78"/>
      <c r="D19" s="76"/>
      <c r="E19" s="49" t="s">
        <v>115</v>
      </c>
      <c r="F19" s="46">
        <v>1250</v>
      </c>
      <c r="G19" s="47">
        <f>F19*H19</f>
        <v>3750</v>
      </c>
      <c r="H19" s="48">
        <v>3</v>
      </c>
    </row>
    <row r="20" spans="1:8" x14ac:dyDescent="0.25">
      <c r="A20" s="74" t="s">
        <v>29</v>
      </c>
      <c r="B20" s="77">
        <f t="shared" si="0"/>
        <v>0</v>
      </c>
      <c r="C20" s="78"/>
      <c r="D20" s="76"/>
      <c r="E20" s="49"/>
      <c r="F20" s="50"/>
      <c r="G20" s="47">
        <f>F20*H20</f>
        <v>0</v>
      </c>
      <c r="H20" s="51"/>
    </row>
    <row r="21" spans="1:8" x14ac:dyDescent="0.25">
      <c r="A21" s="74" t="s">
        <v>30</v>
      </c>
      <c r="B21" s="77">
        <f t="shared" si="0"/>
        <v>0</v>
      </c>
      <c r="C21" s="78"/>
      <c r="D21" s="76"/>
      <c r="E21" s="95" t="s">
        <v>116</v>
      </c>
      <c r="F21" s="52">
        <v>266.66665999999998</v>
      </c>
      <c r="G21" s="47">
        <f>F21</f>
        <v>266.66665999999998</v>
      </c>
      <c r="H21" s="48"/>
    </row>
    <row r="22" spans="1:8" x14ac:dyDescent="0.25">
      <c r="A22" s="74" t="s">
        <v>31</v>
      </c>
      <c r="B22" s="77">
        <f t="shared" si="0"/>
        <v>0</v>
      </c>
      <c r="C22" s="78"/>
      <c r="D22" s="76"/>
      <c r="E22" s="52"/>
      <c r="F22" s="52"/>
      <c r="G22" s="52"/>
      <c r="H22" s="51"/>
    </row>
    <row r="23" spans="1:8" x14ac:dyDescent="0.25">
      <c r="A23" s="74" t="s">
        <v>32</v>
      </c>
      <c r="B23" s="77">
        <f t="shared" si="0"/>
        <v>0</v>
      </c>
      <c r="C23" s="78"/>
      <c r="D23" s="76"/>
      <c r="E23" s="49" t="s">
        <v>33</v>
      </c>
      <c r="F23" s="52"/>
      <c r="G23" s="47">
        <f>SUM(G16:G22)</f>
        <v>16666.666659999999</v>
      </c>
      <c r="H23" s="54">
        <f>SUM(H16:H22)</f>
        <v>22</v>
      </c>
    </row>
    <row r="24" spans="1:8" x14ac:dyDescent="0.25">
      <c r="A24" s="74" t="s">
        <v>34</v>
      </c>
      <c r="B24" s="77">
        <f t="shared" si="0"/>
        <v>0</v>
      </c>
      <c r="C24" s="78"/>
      <c r="D24" s="76"/>
      <c r="E24" s="49" t="s">
        <v>35</v>
      </c>
      <c r="F24" s="53"/>
      <c r="G24" s="52"/>
      <c r="H24" s="51"/>
    </row>
    <row r="25" spans="1:8" x14ac:dyDescent="0.25">
      <c r="A25" s="74" t="s">
        <v>36</v>
      </c>
      <c r="B25" s="77">
        <f t="shared" si="0"/>
        <v>0</v>
      </c>
      <c r="C25" s="78"/>
      <c r="D25" s="76"/>
      <c r="E25" s="52"/>
      <c r="F25" s="52"/>
      <c r="G25" s="52"/>
      <c r="H25" s="51"/>
    </row>
    <row r="26" spans="1:8" x14ac:dyDescent="0.25">
      <c r="A26" s="74" t="s">
        <v>37</v>
      </c>
      <c r="B26" s="77">
        <f t="shared" si="0"/>
        <v>0</v>
      </c>
      <c r="C26" s="78"/>
      <c r="D26" s="76"/>
      <c r="E26" s="52"/>
      <c r="F26" s="52"/>
      <c r="G26" s="52"/>
      <c r="H26" s="51"/>
    </row>
    <row r="27" spans="1:8" x14ac:dyDescent="0.25">
      <c r="A27" s="74" t="s">
        <v>38</v>
      </c>
      <c r="B27" s="77">
        <f t="shared" si="0"/>
        <v>0</v>
      </c>
      <c r="C27" s="78"/>
      <c r="D27" s="76"/>
      <c r="E27" s="52"/>
      <c r="F27" s="52"/>
      <c r="G27" s="52"/>
      <c r="H27" s="51"/>
    </row>
    <row r="28" spans="1:8" x14ac:dyDescent="0.25">
      <c r="A28" s="74" t="s">
        <v>39</v>
      </c>
      <c r="B28" s="77">
        <f t="shared" si="0"/>
        <v>0</v>
      </c>
      <c r="C28" s="72"/>
      <c r="D28" s="76"/>
      <c r="E28" s="52"/>
      <c r="F28" s="52"/>
      <c r="G28" s="52"/>
      <c r="H28" s="51"/>
    </row>
    <row r="29" spans="1:8" x14ac:dyDescent="0.25">
      <c r="A29" s="74" t="s">
        <v>40</v>
      </c>
      <c r="B29" s="77">
        <f t="shared" si="0"/>
        <v>0</v>
      </c>
      <c r="C29" s="78"/>
      <c r="D29" s="76"/>
      <c r="E29" s="52"/>
      <c r="F29" s="52"/>
      <c r="G29" s="52"/>
      <c r="H29" s="51"/>
    </row>
    <row r="30" spans="1:8" x14ac:dyDescent="0.25">
      <c r="A30" s="74" t="s">
        <v>41</v>
      </c>
      <c r="B30" s="79">
        <v>0.35</v>
      </c>
      <c r="C30" s="80">
        <f>$D$17*B30</f>
        <v>65624.999973750004</v>
      </c>
      <c r="D30" s="81"/>
      <c r="E30" s="52"/>
      <c r="F30" s="52" t="s">
        <v>42</v>
      </c>
      <c r="G30" s="52"/>
      <c r="H30" s="88">
        <v>0.13</v>
      </c>
    </row>
    <row r="31" spans="1:8" x14ac:dyDescent="0.25">
      <c r="A31" s="82"/>
      <c r="B31" s="69"/>
      <c r="C31" s="69"/>
      <c r="D31" s="81"/>
      <c r="F31" s="69" t="s">
        <v>108</v>
      </c>
      <c r="G31" s="69"/>
      <c r="H31" s="113">
        <v>3.2500000000000001E-2</v>
      </c>
    </row>
    <row r="32" spans="1:8" x14ac:dyDescent="0.25">
      <c r="A32" s="67" t="s">
        <v>43</v>
      </c>
      <c r="B32" s="83">
        <f>D32/$D$17</f>
        <v>0.35</v>
      </c>
      <c r="C32" s="69"/>
      <c r="D32" s="70">
        <f>SUM(C19:C31)</f>
        <v>65624.999973750004</v>
      </c>
      <c r="F32" s="89" t="s">
        <v>109</v>
      </c>
      <c r="G32" s="69"/>
      <c r="H32" s="88">
        <v>9.3600000000000003E-2</v>
      </c>
    </row>
    <row r="33" spans="1:8" x14ac:dyDescent="0.25">
      <c r="A33" s="67" t="s">
        <v>44</v>
      </c>
      <c r="B33" s="69"/>
      <c r="C33" s="69"/>
      <c r="D33" s="70">
        <f>D17-D32</f>
        <v>121874.99995125001</v>
      </c>
      <c r="F33" s="89"/>
      <c r="G33" s="69"/>
      <c r="H33" s="88"/>
    </row>
    <row r="34" spans="1:8" x14ac:dyDescent="0.25">
      <c r="A34" s="84" t="s">
        <v>45</v>
      </c>
      <c r="B34" s="85">
        <f>D33/F1</f>
        <v>9.7499999961000006E-2</v>
      </c>
      <c r="C34" s="86"/>
      <c r="D34" s="87"/>
      <c r="E34" s="21"/>
      <c r="F34" s="86"/>
      <c r="G34" s="86"/>
      <c r="H34" s="90"/>
    </row>
    <row r="35" spans="1:8" x14ac:dyDescent="0.25">
      <c r="A35" t="str">
        <f ca="1">CELL("filename")</f>
        <v>\\LS-VL368\share\MM in RE\BookCD\Chap4\[Ch4ModB.xls]INTRODUCTION</v>
      </c>
    </row>
    <row r="121" spans="1:1" x14ac:dyDescent="0.25">
      <c r="A121" s="29" t="str">
        <f ca="1">CELL("FILENAME")</f>
        <v>\\LS-VL368\share\MM in RE\BookCD\Chap4\[Ch4ModB.xls]INTRODUCTION</v>
      </c>
    </row>
  </sheetData>
  <phoneticPr fontId="0" type="noConversion"/>
  <printOptions horizontalCentered="1" verticalCentered="1" gridLines="1" gridLinesSet="0"/>
  <pageMargins left="1.5" right="0.5" top="1.0900000000000001" bottom="0.79" header="0.81" footer="0.5"/>
  <pageSetup scale="26" orientation="landscape" horizontalDpi="300" verticalDpi="300" r:id="rId1"/>
  <headerFooter alignWithMargins="0">
    <oddHeader>&amp;A</oddHeader>
    <oddFooter>&amp;L&amp;D &amp;F &amp;A</oddFooter>
  </headerFooter>
  <rowBreaks count="2" manualBreakCount="2">
    <brk id="47" max="65535" man="1"/>
    <brk id="82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3"/>
  <sheetViews>
    <sheetView workbookViewId="0"/>
  </sheetViews>
  <sheetFormatPr defaultRowHeight="15.75" x14ac:dyDescent="0.25"/>
  <cols>
    <col min="2" max="2" width="20.33203125" customWidth="1"/>
    <col min="3" max="3" width="10.21875" customWidth="1"/>
    <col min="4" max="4" width="11.109375" customWidth="1"/>
    <col min="5" max="5" width="11.44140625" customWidth="1"/>
    <col min="6" max="6" width="9.77734375" customWidth="1"/>
  </cols>
  <sheetData>
    <row r="1" spans="1:6" x14ac:dyDescent="0.25">
      <c r="A1" t="s">
        <v>46</v>
      </c>
      <c r="D1" s="2">
        <v>875000</v>
      </c>
      <c r="E1" t="s">
        <v>47</v>
      </c>
      <c r="F1">
        <f>PMT(D2/12,F2,-D1)</f>
        <v>8332.8297114072466</v>
      </c>
    </row>
    <row r="2" spans="1:6" x14ac:dyDescent="0.25">
      <c r="A2" t="s">
        <v>48</v>
      </c>
      <c r="D2" s="79">
        <v>0.11</v>
      </c>
      <c r="E2" t="s">
        <v>49</v>
      </c>
      <c r="F2" s="2">
        <v>360</v>
      </c>
    </row>
    <row r="4" spans="1:6" x14ac:dyDescent="0.25">
      <c r="A4" t="s">
        <v>50</v>
      </c>
      <c r="B4" t="s">
        <v>51</v>
      </c>
      <c r="C4" t="s">
        <v>52</v>
      </c>
      <c r="D4" t="s">
        <v>53</v>
      </c>
      <c r="E4" t="s">
        <v>54</v>
      </c>
      <c r="F4" t="s">
        <v>55</v>
      </c>
    </row>
    <row r="6" spans="1:6" x14ac:dyDescent="0.25">
      <c r="A6" s="34">
        <v>0</v>
      </c>
      <c r="B6" t="s">
        <v>56</v>
      </c>
      <c r="E6">
        <f>AMORT!$D$1</f>
        <v>875000</v>
      </c>
      <c r="F6" s="1">
        <v>2001</v>
      </c>
    </row>
    <row r="7" spans="1:6" x14ac:dyDescent="0.25">
      <c r="A7" s="34">
        <v>1</v>
      </c>
      <c r="B7">
        <f>IF(E6&gt;$F$1,$F$1,IF(E6&gt;0,(E6+D7),0))</f>
        <v>8332.8297114072466</v>
      </c>
      <c r="C7">
        <f>B7-D7</f>
        <v>311.99637807391355</v>
      </c>
      <c r="D7">
        <f>E6*$D$2/12</f>
        <v>8020.833333333333</v>
      </c>
      <c r="E7">
        <f>E6-C7</f>
        <v>874688.00362192607</v>
      </c>
      <c r="F7" s="34"/>
    </row>
    <row r="8" spans="1:6" x14ac:dyDescent="0.25">
      <c r="A8" s="34">
        <v>2</v>
      </c>
      <c r="B8">
        <f t="shared" ref="B8:B23" si="0">IF(E7&gt;$F$1,$F$1,IF(E7&gt;0,(E7+D8),0))</f>
        <v>8332.8297114072466</v>
      </c>
      <c r="C8">
        <f t="shared" ref="C8:C23" si="1">B8-D8</f>
        <v>314.85634487292373</v>
      </c>
      <c r="D8">
        <f t="shared" ref="D8:D71" si="2">E7*$D$2/12</f>
        <v>8017.9733665343228</v>
      </c>
      <c r="E8">
        <f t="shared" ref="E8:E23" si="3">E7-C8</f>
        <v>874373.1472770531</v>
      </c>
      <c r="F8" s="34"/>
    </row>
    <row r="9" spans="1:6" x14ac:dyDescent="0.25">
      <c r="A9" s="34">
        <v>3</v>
      </c>
      <c r="B9">
        <f t="shared" si="0"/>
        <v>8332.8297114072466</v>
      </c>
      <c r="C9">
        <f t="shared" si="1"/>
        <v>317.74252803425952</v>
      </c>
      <c r="D9">
        <f t="shared" si="2"/>
        <v>8015.0871833729871</v>
      </c>
      <c r="E9">
        <f t="shared" si="3"/>
        <v>874055.40474901884</v>
      </c>
      <c r="F9" s="34"/>
    </row>
    <row r="10" spans="1:6" x14ac:dyDescent="0.25">
      <c r="A10" s="34">
        <v>4</v>
      </c>
      <c r="B10">
        <f t="shared" si="0"/>
        <v>8332.8297114072466</v>
      </c>
      <c r="C10">
        <f t="shared" si="1"/>
        <v>320.65516787457364</v>
      </c>
      <c r="D10">
        <f t="shared" si="2"/>
        <v>8012.1745435326729</v>
      </c>
      <c r="E10">
        <f t="shared" si="3"/>
        <v>873734.74958114431</v>
      </c>
      <c r="F10" s="34"/>
    </row>
    <row r="11" spans="1:6" x14ac:dyDescent="0.25">
      <c r="A11" s="34">
        <v>5</v>
      </c>
      <c r="B11">
        <f t="shared" si="0"/>
        <v>8332.8297114072466</v>
      </c>
      <c r="C11">
        <f t="shared" si="1"/>
        <v>323.59450691342317</v>
      </c>
      <c r="D11">
        <f t="shared" si="2"/>
        <v>8009.2352044938234</v>
      </c>
      <c r="E11">
        <f t="shared" si="3"/>
        <v>873411.15507423086</v>
      </c>
      <c r="F11" s="34"/>
    </row>
    <row r="12" spans="1:6" x14ac:dyDescent="0.25">
      <c r="A12" s="34">
        <v>6</v>
      </c>
      <c r="B12">
        <f t="shared" si="0"/>
        <v>8332.8297114072466</v>
      </c>
      <c r="C12">
        <f t="shared" si="1"/>
        <v>326.56078989346315</v>
      </c>
      <c r="D12">
        <f t="shared" si="2"/>
        <v>8006.2689215137834</v>
      </c>
      <c r="E12">
        <f t="shared" si="3"/>
        <v>873084.59428433736</v>
      </c>
      <c r="F12" s="34"/>
    </row>
    <row r="13" spans="1:6" x14ac:dyDescent="0.25">
      <c r="A13" s="34">
        <v>7</v>
      </c>
      <c r="B13">
        <f t="shared" si="0"/>
        <v>8332.8297114072466</v>
      </c>
      <c r="C13">
        <f t="shared" si="1"/>
        <v>329.55426380082099</v>
      </c>
      <c r="D13">
        <f t="shared" si="2"/>
        <v>8003.2754476064256</v>
      </c>
      <c r="E13">
        <f t="shared" si="3"/>
        <v>872755.04002053651</v>
      </c>
      <c r="F13" s="34"/>
    </row>
    <row r="14" spans="1:6" x14ac:dyDescent="0.25">
      <c r="A14" s="34">
        <v>8</v>
      </c>
      <c r="B14">
        <f t="shared" si="0"/>
        <v>8332.8297114072466</v>
      </c>
      <c r="C14">
        <f t="shared" si="1"/>
        <v>332.57517788566201</v>
      </c>
      <c r="D14">
        <f t="shared" si="2"/>
        <v>8000.2545335215846</v>
      </c>
      <c r="E14">
        <f t="shared" si="3"/>
        <v>872422.46484265081</v>
      </c>
      <c r="F14" s="34"/>
    </row>
    <row r="15" spans="1:6" x14ac:dyDescent="0.25">
      <c r="A15" s="34">
        <v>9</v>
      </c>
      <c r="B15">
        <f t="shared" si="0"/>
        <v>8332.8297114072466</v>
      </c>
      <c r="C15">
        <f t="shared" si="1"/>
        <v>335.62378368294776</v>
      </c>
      <c r="D15">
        <f t="shared" si="2"/>
        <v>7997.2059277242988</v>
      </c>
      <c r="E15">
        <f t="shared" si="3"/>
        <v>872086.84105896787</v>
      </c>
      <c r="F15" s="34"/>
    </row>
    <row r="16" spans="1:6" x14ac:dyDescent="0.25">
      <c r="A16" s="34">
        <v>10</v>
      </c>
      <c r="B16">
        <f t="shared" si="0"/>
        <v>8332.8297114072466</v>
      </c>
      <c r="C16">
        <f t="shared" si="1"/>
        <v>338.70033503337436</v>
      </c>
      <c r="D16">
        <f t="shared" si="2"/>
        <v>7994.1293763738722</v>
      </c>
      <c r="E16">
        <f t="shared" si="3"/>
        <v>871748.14072393451</v>
      </c>
      <c r="F16" s="34"/>
    </row>
    <row r="17" spans="1:6" x14ac:dyDescent="0.25">
      <c r="A17" s="34">
        <v>11</v>
      </c>
      <c r="B17">
        <f t="shared" si="0"/>
        <v>8332.8297114072466</v>
      </c>
      <c r="C17">
        <f t="shared" si="1"/>
        <v>341.80508810451374</v>
      </c>
      <c r="D17">
        <f t="shared" si="2"/>
        <v>7991.0246233027328</v>
      </c>
      <c r="E17">
        <f t="shared" si="3"/>
        <v>871406.33563582995</v>
      </c>
      <c r="F17" s="34"/>
    </row>
    <row r="18" spans="1:6" x14ac:dyDescent="0.25">
      <c r="A18" s="34">
        <v>12</v>
      </c>
      <c r="B18">
        <f t="shared" si="0"/>
        <v>8332.8297114072466</v>
      </c>
      <c r="C18">
        <f t="shared" si="1"/>
        <v>344.93830141213857</v>
      </c>
      <c r="D18">
        <f t="shared" si="2"/>
        <v>7987.891409995108</v>
      </c>
      <c r="E18">
        <f t="shared" si="3"/>
        <v>871061.39733441779</v>
      </c>
      <c r="F18" s="34">
        <f>F6+1</f>
        <v>2002</v>
      </c>
    </row>
    <row r="19" spans="1:6" x14ac:dyDescent="0.25">
      <c r="A19" s="34">
        <v>13</v>
      </c>
      <c r="B19">
        <f t="shared" si="0"/>
        <v>8332.8297114072466</v>
      </c>
      <c r="C19">
        <f t="shared" si="1"/>
        <v>348.10023584175087</v>
      </c>
      <c r="D19">
        <f t="shared" si="2"/>
        <v>7984.7294755654957</v>
      </c>
      <c r="E19">
        <f t="shared" si="3"/>
        <v>870713.29709857609</v>
      </c>
      <c r="F19" s="1"/>
    </row>
    <row r="20" spans="1:6" x14ac:dyDescent="0.25">
      <c r="A20" s="34">
        <v>14</v>
      </c>
      <c r="B20">
        <f t="shared" si="0"/>
        <v>8332.8297114072466</v>
      </c>
      <c r="C20">
        <f t="shared" si="1"/>
        <v>351.29115467029897</v>
      </c>
      <c r="D20">
        <f t="shared" si="2"/>
        <v>7981.5385567369476</v>
      </c>
      <c r="E20">
        <f t="shared" si="3"/>
        <v>870362.00594390579</v>
      </c>
      <c r="F20" s="34"/>
    </row>
    <row r="21" spans="1:6" x14ac:dyDescent="0.25">
      <c r="A21" s="34">
        <v>15</v>
      </c>
      <c r="B21">
        <f t="shared" si="0"/>
        <v>8332.8297114072466</v>
      </c>
      <c r="C21">
        <f>B21-D21</f>
        <v>354.51132358810992</v>
      </c>
      <c r="D21">
        <f t="shared" si="2"/>
        <v>7978.3183878191367</v>
      </c>
      <c r="E21">
        <f>E20-C21</f>
        <v>870007.49462031771</v>
      </c>
      <c r="F21" s="34"/>
    </row>
    <row r="22" spans="1:6" x14ac:dyDescent="0.25">
      <c r="A22" s="34">
        <v>16</v>
      </c>
      <c r="B22">
        <f t="shared" si="0"/>
        <v>8332.8297114072466</v>
      </c>
      <c r="C22">
        <f t="shared" si="1"/>
        <v>357.76101072100028</v>
      </c>
      <c r="D22">
        <f t="shared" si="2"/>
        <v>7975.0687006862463</v>
      </c>
      <c r="E22">
        <f t="shared" si="3"/>
        <v>869649.73360959673</v>
      </c>
      <c r="F22" s="34"/>
    </row>
    <row r="23" spans="1:6" x14ac:dyDescent="0.25">
      <c r="A23" s="34">
        <v>17</v>
      </c>
      <c r="B23">
        <f t="shared" si="0"/>
        <v>8332.8297114072466</v>
      </c>
      <c r="C23">
        <f t="shared" si="1"/>
        <v>361.04048665260962</v>
      </c>
      <c r="D23">
        <f t="shared" si="2"/>
        <v>7971.789224754637</v>
      </c>
      <c r="E23">
        <f t="shared" si="3"/>
        <v>869288.6931229441</v>
      </c>
      <c r="F23" s="34"/>
    </row>
    <row r="24" spans="1:6" x14ac:dyDescent="0.25">
      <c r="A24" s="34">
        <v>18</v>
      </c>
      <c r="B24">
        <f t="shared" ref="B24:B53" si="4">IF(E23&gt;$F$1,$F$1,IF(E23&gt;0,(E23+D24),0))</f>
        <v>8332.8297114072466</v>
      </c>
      <c r="C24">
        <f t="shared" ref="C24:C53" si="5">B24-D24</f>
        <v>364.350024446926</v>
      </c>
      <c r="D24">
        <f t="shared" si="2"/>
        <v>7968.4796869603206</v>
      </c>
      <c r="E24">
        <f t="shared" ref="E24:E53" si="6">E23-C24</f>
        <v>868924.34309849713</v>
      </c>
      <c r="F24" s="34"/>
    </row>
    <row r="25" spans="1:6" x14ac:dyDescent="0.25">
      <c r="A25" s="34">
        <v>19</v>
      </c>
      <c r="B25">
        <f t="shared" si="4"/>
        <v>8332.8297114072466</v>
      </c>
      <c r="C25">
        <f t="shared" si="5"/>
        <v>367.68989967102334</v>
      </c>
      <c r="D25">
        <f t="shared" si="2"/>
        <v>7965.1398117362232</v>
      </c>
      <c r="E25">
        <f t="shared" si="6"/>
        <v>868556.65319882613</v>
      </c>
      <c r="F25" s="34"/>
    </row>
    <row r="26" spans="1:6" x14ac:dyDescent="0.25">
      <c r="A26" s="34">
        <v>20</v>
      </c>
      <c r="B26">
        <f t="shared" si="4"/>
        <v>8332.8297114072466</v>
      </c>
      <c r="C26">
        <f t="shared" si="5"/>
        <v>371.06039041800705</v>
      </c>
      <c r="D26">
        <f t="shared" si="2"/>
        <v>7961.7693209892395</v>
      </c>
      <c r="E26">
        <f t="shared" si="6"/>
        <v>868185.59280840808</v>
      </c>
      <c r="F26" s="34"/>
    </row>
    <row r="27" spans="1:6" x14ac:dyDescent="0.25">
      <c r="A27" s="34">
        <v>21</v>
      </c>
      <c r="B27">
        <f t="shared" si="4"/>
        <v>8332.8297114072466</v>
      </c>
      <c r="C27">
        <f t="shared" si="5"/>
        <v>374.46177733017157</v>
      </c>
      <c r="D27">
        <f t="shared" si="2"/>
        <v>7958.367934077075</v>
      </c>
      <c r="E27">
        <f t="shared" si="6"/>
        <v>867811.13103107794</v>
      </c>
      <c r="F27" s="34"/>
    </row>
    <row r="28" spans="1:6" x14ac:dyDescent="0.25">
      <c r="A28" s="34">
        <v>22</v>
      </c>
      <c r="B28">
        <f t="shared" si="4"/>
        <v>8332.8297114072466</v>
      </c>
      <c r="C28">
        <f t="shared" si="5"/>
        <v>377.89434362236534</v>
      </c>
      <c r="D28">
        <f t="shared" si="2"/>
        <v>7954.9353677848812</v>
      </c>
      <c r="E28">
        <f t="shared" si="6"/>
        <v>867433.23668745556</v>
      </c>
      <c r="F28" s="34"/>
    </row>
    <row r="29" spans="1:6" x14ac:dyDescent="0.25">
      <c r="A29" s="34">
        <v>23</v>
      </c>
      <c r="B29">
        <f t="shared" si="4"/>
        <v>8332.8297114072466</v>
      </c>
      <c r="C29">
        <f t="shared" si="5"/>
        <v>381.35837510557121</v>
      </c>
      <c r="D29">
        <f t="shared" si="2"/>
        <v>7951.4713363016754</v>
      </c>
      <c r="E29">
        <f t="shared" si="6"/>
        <v>867051.87831235002</v>
      </c>
      <c r="F29" s="34"/>
    </row>
    <row r="30" spans="1:6" x14ac:dyDescent="0.25">
      <c r="A30" s="34">
        <v>24</v>
      </c>
      <c r="B30">
        <f t="shared" si="4"/>
        <v>8332.8297114072466</v>
      </c>
      <c r="C30">
        <f t="shared" si="5"/>
        <v>384.85416021070523</v>
      </c>
      <c r="D30">
        <f t="shared" si="2"/>
        <v>7947.9755511965413</v>
      </c>
      <c r="E30">
        <f t="shared" si="6"/>
        <v>866667.02415213932</v>
      </c>
      <c r="F30" s="34">
        <f>F18+1</f>
        <v>2003</v>
      </c>
    </row>
    <row r="31" spans="1:6" x14ac:dyDescent="0.25">
      <c r="A31" s="34">
        <v>25</v>
      </c>
      <c r="B31">
        <f t="shared" si="4"/>
        <v>8332.8297114072466</v>
      </c>
      <c r="C31">
        <f t="shared" si="5"/>
        <v>388.38199001263547</v>
      </c>
      <c r="D31">
        <f t="shared" si="2"/>
        <v>7944.4477213946111</v>
      </c>
      <c r="E31">
        <f t="shared" si="6"/>
        <v>866278.64216212672</v>
      </c>
      <c r="F31" s="34"/>
    </row>
    <row r="32" spans="1:6" x14ac:dyDescent="0.25">
      <c r="A32" s="34">
        <v>26</v>
      </c>
      <c r="B32">
        <f t="shared" si="4"/>
        <v>8332.8297114072466</v>
      </c>
      <c r="C32">
        <f t="shared" si="5"/>
        <v>391.94215825441825</v>
      </c>
      <c r="D32">
        <f t="shared" si="2"/>
        <v>7940.8875531528283</v>
      </c>
      <c r="E32">
        <f t="shared" si="6"/>
        <v>865886.70000387228</v>
      </c>
      <c r="F32" s="1"/>
    </row>
    <row r="33" spans="1:6" x14ac:dyDescent="0.25">
      <c r="A33" s="34">
        <v>27</v>
      </c>
      <c r="B33">
        <f t="shared" si="4"/>
        <v>8332.8297114072466</v>
      </c>
      <c r="C33">
        <f t="shared" si="5"/>
        <v>395.5349613717508</v>
      </c>
      <c r="D33">
        <f t="shared" si="2"/>
        <v>7937.2947500354958</v>
      </c>
      <c r="E33">
        <f t="shared" si="6"/>
        <v>865491.16504250048</v>
      </c>
      <c r="F33" s="34"/>
    </row>
    <row r="34" spans="1:6" x14ac:dyDescent="0.25">
      <c r="A34" s="34">
        <v>28</v>
      </c>
      <c r="B34">
        <f t="shared" si="4"/>
        <v>8332.8297114072466</v>
      </c>
      <c r="C34">
        <f t="shared" si="5"/>
        <v>399.16069851765951</v>
      </c>
      <c r="D34">
        <f t="shared" si="2"/>
        <v>7933.6690128895871</v>
      </c>
      <c r="E34">
        <f t="shared" si="6"/>
        <v>865092.00434398279</v>
      </c>
      <c r="F34" s="34"/>
    </row>
    <row r="35" spans="1:6" x14ac:dyDescent="0.25">
      <c r="A35" s="34">
        <v>29</v>
      </c>
      <c r="B35">
        <f t="shared" si="4"/>
        <v>8332.8297114072466</v>
      </c>
      <c r="C35">
        <f t="shared" si="5"/>
        <v>402.81967158740463</v>
      </c>
      <c r="D35">
        <f t="shared" si="2"/>
        <v>7930.0100398198419</v>
      </c>
      <c r="E35">
        <f t="shared" si="6"/>
        <v>864689.18467239535</v>
      </c>
      <c r="F35" s="34"/>
    </row>
    <row r="36" spans="1:6" x14ac:dyDescent="0.25">
      <c r="A36" s="34">
        <v>30</v>
      </c>
      <c r="B36">
        <f t="shared" si="4"/>
        <v>8332.8297114072466</v>
      </c>
      <c r="C36">
        <f t="shared" si="5"/>
        <v>406.5121852436223</v>
      </c>
      <c r="D36">
        <f t="shared" si="2"/>
        <v>7926.3175261636243</v>
      </c>
      <c r="E36">
        <f t="shared" si="6"/>
        <v>864282.67248715169</v>
      </c>
      <c r="F36" s="34"/>
    </row>
    <row r="37" spans="1:6" x14ac:dyDescent="0.25">
      <c r="A37" s="34">
        <v>31</v>
      </c>
      <c r="B37">
        <f t="shared" si="4"/>
        <v>8332.8297114072466</v>
      </c>
      <c r="C37">
        <f t="shared" si="5"/>
        <v>410.23854694168949</v>
      </c>
      <c r="D37">
        <f t="shared" si="2"/>
        <v>7922.5911644655571</v>
      </c>
      <c r="E37">
        <f t="shared" si="6"/>
        <v>863872.43394021003</v>
      </c>
      <c r="F37" s="34"/>
    </row>
    <row r="38" spans="1:6" x14ac:dyDescent="0.25">
      <c r="A38" s="34">
        <v>32</v>
      </c>
      <c r="B38">
        <f t="shared" si="4"/>
        <v>8332.8297114072466</v>
      </c>
      <c r="C38">
        <f t="shared" si="5"/>
        <v>413.99906695532081</v>
      </c>
      <c r="D38">
        <f t="shared" si="2"/>
        <v>7918.8306444519258</v>
      </c>
      <c r="E38">
        <f t="shared" si="6"/>
        <v>863458.43487325474</v>
      </c>
      <c r="F38" s="34"/>
    </row>
    <row r="39" spans="1:6" x14ac:dyDescent="0.25">
      <c r="A39" s="34">
        <v>33</v>
      </c>
      <c r="B39">
        <f t="shared" si="4"/>
        <v>8332.8297114072466</v>
      </c>
      <c r="C39">
        <f t="shared" si="5"/>
        <v>417.79405840241179</v>
      </c>
      <c r="D39">
        <f t="shared" si="2"/>
        <v>7915.0356530048348</v>
      </c>
      <c r="E39">
        <f t="shared" si="6"/>
        <v>863040.64081485232</v>
      </c>
      <c r="F39" s="34"/>
    </row>
    <row r="40" spans="1:6" x14ac:dyDescent="0.25">
      <c r="A40" s="34">
        <v>34</v>
      </c>
      <c r="B40">
        <f t="shared" si="4"/>
        <v>8332.8297114072466</v>
      </c>
      <c r="C40">
        <f t="shared" si="5"/>
        <v>421.62383727110046</v>
      </c>
      <c r="D40">
        <f t="shared" si="2"/>
        <v>7911.2058741361461</v>
      </c>
      <c r="E40">
        <f t="shared" si="6"/>
        <v>862619.0169775812</v>
      </c>
      <c r="F40" s="34"/>
    </row>
    <row r="41" spans="1:6" x14ac:dyDescent="0.25">
      <c r="A41" s="34">
        <v>35</v>
      </c>
      <c r="B41">
        <f t="shared" si="4"/>
        <v>8332.8297114072466</v>
      </c>
      <c r="C41">
        <f t="shared" si="5"/>
        <v>425.48872244608538</v>
      </c>
      <c r="D41">
        <f t="shared" si="2"/>
        <v>7907.3409889611612</v>
      </c>
      <c r="E41">
        <f t="shared" si="6"/>
        <v>862193.52825513505</v>
      </c>
      <c r="F41" s="34"/>
    </row>
    <row r="42" spans="1:6" x14ac:dyDescent="0.25">
      <c r="A42" s="34">
        <v>36</v>
      </c>
      <c r="B42">
        <f t="shared" si="4"/>
        <v>8332.8297114072466</v>
      </c>
      <c r="C42">
        <f t="shared" si="5"/>
        <v>429.38903573517564</v>
      </c>
      <c r="D42">
        <f t="shared" si="2"/>
        <v>7903.4406756720709</v>
      </c>
      <c r="E42">
        <f t="shared" si="6"/>
        <v>861764.13921939989</v>
      </c>
      <c r="F42" s="34">
        <f>F30+1</f>
        <v>2004</v>
      </c>
    </row>
    <row r="43" spans="1:6" x14ac:dyDescent="0.25">
      <c r="A43" s="34">
        <v>37</v>
      </c>
      <c r="B43">
        <f t="shared" si="4"/>
        <v>8332.8297114072466</v>
      </c>
      <c r="C43">
        <f t="shared" si="5"/>
        <v>433.32510189608092</v>
      </c>
      <c r="D43">
        <f t="shared" si="2"/>
        <v>7899.5046095111657</v>
      </c>
      <c r="E43">
        <f t="shared" si="6"/>
        <v>861330.81411750382</v>
      </c>
      <c r="F43" s="34"/>
    </row>
    <row r="44" spans="1:6" x14ac:dyDescent="0.25">
      <c r="A44" s="34">
        <v>38</v>
      </c>
      <c r="B44">
        <f t="shared" si="4"/>
        <v>8332.8297114072466</v>
      </c>
      <c r="C44">
        <f t="shared" si="5"/>
        <v>437.29724866346169</v>
      </c>
      <c r="D44">
        <f t="shared" si="2"/>
        <v>7895.5324627437849</v>
      </c>
      <c r="E44">
        <f t="shared" si="6"/>
        <v>860893.51686884032</v>
      </c>
      <c r="F44" s="34"/>
    </row>
    <row r="45" spans="1:6" x14ac:dyDescent="0.25">
      <c r="A45" s="34">
        <v>39</v>
      </c>
      <c r="B45">
        <f t="shared" si="4"/>
        <v>8332.8297114072466</v>
      </c>
      <c r="C45">
        <f t="shared" si="5"/>
        <v>441.30580677620947</v>
      </c>
      <c r="D45">
        <f t="shared" si="2"/>
        <v>7891.5239046310371</v>
      </c>
      <c r="E45">
        <f t="shared" si="6"/>
        <v>860452.21106206416</v>
      </c>
      <c r="F45" s="1"/>
    </row>
    <row r="46" spans="1:6" x14ac:dyDescent="0.25">
      <c r="A46" s="34">
        <v>40</v>
      </c>
      <c r="B46">
        <f t="shared" si="4"/>
        <v>8332.8297114072466</v>
      </c>
      <c r="C46">
        <f t="shared" si="5"/>
        <v>445.35111000499182</v>
      </c>
      <c r="D46">
        <f t="shared" si="2"/>
        <v>7887.4786014022548</v>
      </c>
      <c r="E46">
        <f t="shared" si="6"/>
        <v>860006.85995205923</v>
      </c>
      <c r="F46" s="34"/>
    </row>
    <row r="47" spans="1:6" x14ac:dyDescent="0.25">
      <c r="A47" s="34">
        <v>41</v>
      </c>
      <c r="B47">
        <f t="shared" si="4"/>
        <v>8332.8297114072466</v>
      </c>
      <c r="C47">
        <f t="shared" si="5"/>
        <v>449.43349518003652</v>
      </c>
      <c r="D47">
        <f t="shared" si="2"/>
        <v>7883.3962162272101</v>
      </c>
      <c r="E47">
        <f t="shared" si="6"/>
        <v>859557.42645687924</v>
      </c>
      <c r="F47" s="34"/>
    </row>
    <row r="48" spans="1:6" x14ac:dyDescent="0.25">
      <c r="A48" s="34">
        <v>42</v>
      </c>
      <c r="B48">
        <f t="shared" si="4"/>
        <v>8332.8297114072466</v>
      </c>
      <c r="C48">
        <f t="shared" si="5"/>
        <v>453.55330221918666</v>
      </c>
      <c r="D48">
        <f t="shared" si="2"/>
        <v>7879.2764091880599</v>
      </c>
      <c r="E48">
        <f t="shared" si="6"/>
        <v>859103.8731546601</v>
      </c>
      <c r="F48" s="34"/>
    </row>
    <row r="49" spans="1:6" x14ac:dyDescent="0.25">
      <c r="A49" s="34">
        <v>43</v>
      </c>
      <c r="B49">
        <f t="shared" si="4"/>
        <v>8332.8297114072466</v>
      </c>
      <c r="C49">
        <f t="shared" si="5"/>
        <v>457.71087415619513</v>
      </c>
      <c r="D49">
        <f t="shared" si="2"/>
        <v>7875.1188372510514</v>
      </c>
      <c r="E49">
        <f t="shared" si="6"/>
        <v>858646.16228050389</v>
      </c>
      <c r="F49" s="34"/>
    </row>
    <row r="50" spans="1:6" x14ac:dyDescent="0.25">
      <c r="A50" s="34">
        <v>44</v>
      </c>
      <c r="B50">
        <f t="shared" si="4"/>
        <v>8332.8297114072466</v>
      </c>
      <c r="C50">
        <f t="shared" si="5"/>
        <v>461.90655716929359</v>
      </c>
      <c r="D50">
        <f t="shared" si="2"/>
        <v>7870.923154237953</v>
      </c>
      <c r="E50">
        <f t="shared" si="6"/>
        <v>858184.25572333462</v>
      </c>
      <c r="F50" s="34"/>
    </row>
    <row r="51" spans="1:6" x14ac:dyDescent="0.25">
      <c r="A51" s="34">
        <v>45</v>
      </c>
      <c r="B51">
        <f t="shared" si="4"/>
        <v>8332.8297114072466</v>
      </c>
      <c r="C51">
        <f t="shared" si="5"/>
        <v>466.14070061001166</v>
      </c>
      <c r="D51">
        <f t="shared" si="2"/>
        <v>7866.6890107972349</v>
      </c>
      <c r="E51">
        <f t="shared" si="6"/>
        <v>857718.11502272461</v>
      </c>
      <c r="F51" s="34"/>
    </row>
    <row r="52" spans="1:6" x14ac:dyDescent="0.25">
      <c r="A52" s="34">
        <v>46</v>
      </c>
      <c r="B52">
        <f t="shared" si="4"/>
        <v>8332.8297114072466</v>
      </c>
      <c r="C52">
        <f t="shared" si="5"/>
        <v>470.41365703227075</v>
      </c>
      <c r="D52">
        <f t="shared" si="2"/>
        <v>7862.4160543749758</v>
      </c>
      <c r="E52">
        <f t="shared" si="6"/>
        <v>857247.70136569231</v>
      </c>
      <c r="F52" s="34"/>
    </row>
    <row r="53" spans="1:6" x14ac:dyDescent="0.25">
      <c r="A53" s="34">
        <v>47</v>
      </c>
      <c r="B53">
        <f t="shared" si="4"/>
        <v>8332.8297114072466</v>
      </c>
      <c r="C53">
        <f t="shared" si="5"/>
        <v>474.72578222173343</v>
      </c>
      <c r="D53">
        <f t="shared" si="2"/>
        <v>7858.1039291855132</v>
      </c>
      <c r="E53">
        <f t="shared" si="6"/>
        <v>856772.97558347054</v>
      </c>
      <c r="F53" s="34"/>
    </row>
    <row r="54" spans="1:6" x14ac:dyDescent="0.25">
      <c r="A54" s="34">
        <v>48</v>
      </c>
      <c r="B54">
        <f t="shared" ref="B54:B117" si="7">IF(E53&gt;$F$1,$F$1,IF(E53&gt;0,(E53+D54),0))</f>
        <v>8332.8297114072466</v>
      </c>
      <c r="C54">
        <f t="shared" ref="C54:C117" si="8">B54-D54</f>
        <v>479.07743522543296</v>
      </c>
      <c r="D54">
        <f t="shared" si="2"/>
        <v>7853.7522761818136</v>
      </c>
      <c r="E54">
        <f t="shared" ref="E54:E117" si="9">E53-C54</f>
        <v>856293.89814824506</v>
      </c>
      <c r="F54" s="34">
        <f>F42+1</f>
        <v>2005</v>
      </c>
    </row>
    <row r="55" spans="1:6" x14ac:dyDescent="0.25">
      <c r="A55" s="34">
        <v>49</v>
      </c>
      <c r="B55">
        <f t="shared" si="7"/>
        <v>8332.8297114072466</v>
      </c>
      <c r="C55">
        <f t="shared" si="8"/>
        <v>483.4689783816666</v>
      </c>
      <c r="D55">
        <f t="shared" si="2"/>
        <v>7849.36073302558</v>
      </c>
      <c r="E55">
        <f t="shared" si="9"/>
        <v>855810.42916986335</v>
      </c>
      <c r="F55" s="34"/>
    </row>
    <row r="56" spans="1:6" x14ac:dyDescent="0.25">
      <c r="A56" s="34">
        <v>50</v>
      </c>
      <c r="B56">
        <f t="shared" si="7"/>
        <v>8332.8297114072466</v>
      </c>
      <c r="C56">
        <f t="shared" si="8"/>
        <v>487.90077735016621</v>
      </c>
      <c r="D56">
        <f t="shared" si="2"/>
        <v>7844.9289340570804</v>
      </c>
      <c r="E56">
        <f t="shared" si="9"/>
        <v>855322.52839251317</v>
      </c>
      <c r="F56" s="34"/>
    </row>
    <row r="57" spans="1:6" x14ac:dyDescent="0.25">
      <c r="A57" s="34">
        <v>51</v>
      </c>
      <c r="B57">
        <f t="shared" si="7"/>
        <v>8332.8297114072466</v>
      </c>
      <c r="C57">
        <f t="shared" si="8"/>
        <v>492.37320114254271</v>
      </c>
      <c r="D57">
        <f t="shared" si="2"/>
        <v>7840.4565102647039</v>
      </c>
      <c r="E57">
        <f t="shared" si="9"/>
        <v>854830.15519137064</v>
      </c>
      <c r="F57" s="34"/>
    </row>
    <row r="58" spans="1:6" x14ac:dyDescent="0.25">
      <c r="A58" s="34">
        <v>52</v>
      </c>
      <c r="B58">
        <f t="shared" si="7"/>
        <v>8332.8297114072466</v>
      </c>
      <c r="C58">
        <f t="shared" si="8"/>
        <v>496.88662215301611</v>
      </c>
      <c r="D58">
        <f t="shared" si="2"/>
        <v>7835.9430892542305</v>
      </c>
      <c r="E58">
        <f t="shared" si="9"/>
        <v>854333.26856921765</v>
      </c>
      <c r="F58" s="34"/>
    </row>
    <row r="59" spans="1:6" x14ac:dyDescent="0.25">
      <c r="A59" s="34">
        <v>53</v>
      </c>
      <c r="B59">
        <f t="shared" si="7"/>
        <v>8332.8297114072466</v>
      </c>
      <c r="C59">
        <f t="shared" si="8"/>
        <v>501.44141618941831</v>
      </c>
      <c r="D59">
        <f t="shared" si="2"/>
        <v>7831.3882952178283</v>
      </c>
      <c r="E59">
        <f t="shared" si="9"/>
        <v>853831.82715302822</v>
      </c>
      <c r="F59" s="1"/>
    </row>
    <row r="60" spans="1:6" x14ac:dyDescent="0.25">
      <c r="A60" s="34">
        <v>54</v>
      </c>
      <c r="B60">
        <f t="shared" si="7"/>
        <v>8332.8297114072466</v>
      </c>
      <c r="C60">
        <f t="shared" si="8"/>
        <v>506.03796250448704</v>
      </c>
      <c r="D60">
        <f t="shared" si="2"/>
        <v>7826.7917489027595</v>
      </c>
      <c r="E60">
        <f t="shared" si="9"/>
        <v>853325.78919052379</v>
      </c>
      <c r="F60" s="1"/>
    </row>
    <row r="61" spans="1:6" x14ac:dyDescent="0.25">
      <c r="A61" s="34">
        <v>55</v>
      </c>
      <c r="B61">
        <f t="shared" si="7"/>
        <v>8332.8297114072466</v>
      </c>
      <c r="C61">
        <f t="shared" si="8"/>
        <v>510.67664382744533</v>
      </c>
      <c r="D61">
        <f t="shared" si="2"/>
        <v>7822.1530675798012</v>
      </c>
      <c r="E61">
        <f t="shared" si="9"/>
        <v>852815.11254669633</v>
      </c>
      <c r="F61" s="34"/>
    </row>
    <row r="62" spans="1:6" x14ac:dyDescent="0.25">
      <c r="A62" s="34">
        <v>56</v>
      </c>
      <c r="B62">
        <f t="shared" si="7"/>
        <v>8332.8297114072466</v>
      </c>
      <c r="C62">
        <f t="shared" si="8"/>
        <v>515.35784639586382</v>
      </c>
      <c r="D62">
        <f t="shared" si="2"/>
        <v>7817.4718650113828</v>
      </c>
      <c r="E62">
        <f t="shared" si="9"/>
        <v>852299.75470030052</v>
      </c>
      <c r="F62" s="34"/>
    </row>
    <row r="63" spans="1:6" x14ac:dyDescent="0.25">
      <c r="A63" s="34">
        <v>57</v>
      </c>
      <c r="B63">
        <f t="shared" si="7"/>
        <v>8332.8297114072466</v>
      </c>
      <c r="C63">
        <f t="shared" si="8"/>
        <v>520.08195998782503</v>
      </c>
      <c r="D63">
        <f t="shared" si="2"/>
        <v>7812.7477514194215</v>
      </c>
      <c r="E63">
        <f t="shared" si="9"/>
        <v>851779.67274031264</v>
      </c>
      <c r="F63" s="34"/>
    </row>
    <row r="64" spans="1:6" x14ac:dyDescent="0.25">
      <c r="A64" s="34">
        <v>58</v>
      </c>
      <c r="B64">
        <f t="shared" si="7"/>
        <v>8332.8297114072466</v>
      </c>
      <c r="C64">
        <f t="shared" si="8"/>
        <v>524.84937795438054</v>
      </c>
      <c r="D64">
        <f t="shared" si="2"/>
        <v>7807.980333452866</v>
      </c>
      <c r="E64">
        <f t="shared" si="9"/>
        <v>851254.82336235826</v>
      </c>
      <c r="F64" s="34"/>
    </row>
    <row r="65" spans="1:6" x14ac:dyDescent="0.25">
      <c r="A65" s="34">
        <v>59</v>
      </c>
      <c r="B65">
        <f t="shared" si="7"/>
        <v>8332.8297114072466</v>
      </c>
      <c r="C65">
        <f t="shared" si="8"/>
        <v>529.6604972522955</v>
      </c>
      <c r="D65">
        <f t="shared" si="2"/>
        <v>7803.1692141549511</v>
      </c>
      <c r="E65">
        <f t="shared" si="9"/>
        <v>850725.16286510602</v>
      </c>
      <c r="F65" s="34"/>
    </row>
    <row r="66" spans="1:6" x14ac:dyDescent="0.25">
      <c r="A66" s="34">
        <v>60</v>
      </c>
      <c r="B66">
        <f t="shared" si="7"/>
        <v>8332.8297114072466</v>
      </c>
      <c r="C66">
        <f t="shared" si="8"/>
        <v>534.51571847710784</v>
      </c>
      <c r="D66">
        <f t="shared" si="2"/>
        <v>7798.3139929301387</v>
      </c>
      <c r="E66">
        <f t="shared" si="9"/>
        <v>850190.64714662894</v>
      </c>
      <c r="F66" s="34">
        <f>F54+1</f>
        <v>2006</v>
      </c>
    </row>
    <row r="67" spans="1:6" x14ac:dyDescent="0.25">
      <c r="A67" s="34">
        <v>61</v>
      </c>
      <c r="B67">
        <f t="shared" si="7"/>
        <v>8332.8297114072466</v>
      </c>
      <c r="C67">
        <f t="shared" si="8"/>
        <v>539.41544589648129</v>
      </c>
      <c r="D67">
        <f t="shared" si="2"/>
        <v>7793.4142655107653</v>
      </c>
      <c r="E67">
        <f t="shared" si="9"/>
        <v>849651.23170073249</v>
      </c>
      <c r="F67" s="34"/>
    </row>
    <row r="68" spans="1:6" x14ac:dyDescent="0.25">
      <c r="A68" s="34">
        <v>62</v>
      </c>
      <c r="B68">
        <f t="shared" si="7"/>
        <v>8332.8297114072466</v>
      </c>
      <c r="C68">
        <f t="shared" si="8"/>
        <v>544.36008748386485</v>
      </c>
      <c r="D68">
        <f t="shared" si="2"/>
        <v>7788.4696239233817</v>
      </c>
      <c r="E68">
        <f t="shared" si="9"/>
        <v>849106.8716132486</v>
      </c>
      <c r="F68" s="34"/>
    </row>
    <row r="69" spans="1:6" x14ac:dyDescent="0.25">
      <c r="A69" s="34">
        <v>63</v>
      </c>
      <c r="B69">
        <f t="shared" si="7"/>
        <v>8332.8297114072466</v>
      </c>
      <c r="C69">
        <f t="shared" si="8"/>
        <v>549.35005495246787</v>
      </c>
      <c r="D69">
        <f t="shared" si="2"/>
        <v>7783.4796564547787</v>
      </c>
      <c r="E69">
        <f t="shared" si="9"/>
        <v>848557.52155829617</v>
      </c>
      <c r="F69" s="34"/>
    </row>
    <row r="70" spans="1:6" x14ac:dyDescent="0.25">
      <c r="A70" s="34">
        <v>64</v>
      </c>
      <c r="B70">
        <f t="shared" si="7"/>
        <v>8332.8297114072466</v>
      </c>
      <c r="C70">
        <f t="shared" si="8"/>
        <v>554.38576378953167</v>
      </c>
      <c r="D70">
        <f t="shared" si="2"/>
        <v>7778.4439476177149</v>
      </c>
      <c r="E70">
        <f t="shared" si="9"/>
        <v>848003.13579450664</v>
      </c>
      <c r="F70" s="34"/>
    </row>
    <row r="71" spans="1:6" x14ac:dyDescent="0.25">
      <c r="A71" s="34">
        <v>65</v>
      </c>
      <c r="B71">
        <f t="shared" si="7"/>
        <v>8332.8297114072466</v>
      </c>
      <c r="C71">
        <f t="shared" si="8"/>
        <v>559.46763329093574</v>
      </c>
      <c r="D71">
        <f t="shared" si="2"/>
        <v>7773.3620781163108</v>
      </c>
      <c r="E71">
        <f t="shared" si="9"/>
        <v>847443.66816121573</v>
      </c>
      <c r="F71" s="34"/>
    </row>
    <row r="72" spans="1:6" x14ac:dyDescent="0.25">
      <c r="A72" s="34">
        <v>66</v>
      </c>
      <c r="B72">
        <f t="shared" si="7"/>
        <v>8332.8297114072466</v>
      </c>
      <c r="C72">
        <f t="shared" si="8"/>
        <v>564.59608659610149</v>
      </c>
      <c r="D72">
        <f t="shared" ref="D72:D135" si="10">E71*$D$2/12</f>
        <v>7768.2336248111451</v>
      </c>
      <c r="E72">
        <f t="shared" si="9"/>
        <v>846879.07207461959</v>
      </c>
      <c r="F72" s="34"/>
    </row>
    <row r="73" spans="1:6" x14ac:dyDescent="0.25">
      <c r="A73" s="34">
        <v>67</v>
      </c>
      <c r="B73">
        <f t="shared" si="7"/>
        <v>8332.8297114072466</v>
      </c>
      <c r="C73">
        <f t="shared" si="8"/>
        <v>569.7715507232333</v>
      </c>
      <c r="D73">
        <f t="shared" si="10"/>
        <v>7763.0581606840133</v>
      </c>
      <c r="E73">
        <f t="shared" si="9"/>
        <v>846309.30052389635</v>
      </c>
      <c r="F73" s="1"/>
    </row>
    <row r="74" spans="1:6" x14ac:dyDescent="0.25">
      <c r="A74" s="34">
        <v>68</v>
      </c>
      <c r="B74">
        <f t="shared" si="7"/>
        <v>8332.8297114072466</v>
      </c>
      <c r="C74">
        <f t="shared" si="8"/>
        <v>574.99445660486344</v>
      </c>
      <c r="D74">
        <f t="shared" si="10"/>
        <v>7757.8352548023831</v>
      </c>
      <c r="E74">
        <f t="shared" si="9"/>
        <v>845734.30606729153</v>
      </c>
      <c r="F74" s="34"/>
    </row>
    <row r="75" spans="1:6" x14ac:dyDescent="0.25">
      <c r="A75" s="34">
        <v>69</v>
      </c>
      <c r="B75">
        <f t="shared" si="7"/>
        <v>8332.8297114072466</v>
      </c>
      <c r="C75">
        <f t="shared" si="8"/>
        <v>580.26523912374068</v>
      </c>
      <c r="D75">
        <f t="shared" si="10"/>
        <v>7752.5644722835059</v>
      </c>
      <c r="E75">
        <f t="shared" si="9"/>
        <v>845154.04082816781</v>
      </c>
      <c r="F75" s="34"/>
    </row>
    <row r="76" spans="1:6" x14ac:dyDescent="0.25">
      <c r="A76" s="34">
        <v>70</v>
      </c>
      <c r="B76">
        <f t="shared" si="7"/>
        <v>8332.8297114072466</v>
      </c>
      <c r="C76">
        <f t="shared" si="8"/>
        <v>585.58433714904186</v>
      </c>
      <c r="D76">
        <f t="shared" si="10"/>
        <v>7747.2453742582047</v>
      </c>
      <c r="E76">
        <f t="shared" si="9"/>
        <v>844568.45649101876</v>
      </c>
      <c r="F76" s="34"/>
    </row>
    <row r="77" spans="1:6" x14ac:dyDescent="0.25">
      <c r="A77" s="34">
        <v>71</v>
      </c>
      <c r="B77">
        <f t="shared" si="7"/>
        <v>8332.8297114072466</v>
      </c>
      <c r="C77">
        <f t="shared" si="8"/>
        <v>590.95219357290807</v>
      </c>
      <c r="D77">
        <f t="shared" si="10"/>
        <v>7741.8775178343385</v>
      </c>
      <c r="E77">
        <f t="shared" si="9"/>
        <v>843977.50429744588</v>
      </c>
      <c r="F77" s="34"/>
    </row>
    <row r="78" spans="1:6" x14ac:dyDescent="0.25">
      <c r="A78" s="34">
        <v>72</v>
      </c>
      <c r="B78">
        <f t="shared" si="7"/>
        <v>8332.8297114072466</v>
      </c>
      <c r="C78">
        <f t="shared" si="8"/>
        <v>596.36925534732563</v>
      </c>
      <c r="D78">
        <f t="shared" si="10"/>
        <v>7736.4604560599209</v>
      </c>
      <c r="E78">
        <f t="shared" si="9"/>
        <v>843381.13504209858</v>
      </c>
      <c r="F78" s="34">
        <f>F66+1</f>
        <v>2007</v>
      </c>
    </row>
    <row r="79" spans="1:6" x14ac:dyDescent="0.25">
      <c r="A79" s="34">
        <v>73</v>
      </c>
      <c r="B79">
        <f t="shared" si="7"/>
        <v>8332.8297114072466</v>
      </c>
      <c r="C79">
        <f t="shared" si="8"/>
        <v>601.83597352134257</v>
      </c>
      <c r="D79">
        <f t="shared" si="10"/>
        <v>7730.993737885904</v>
      </c>
      <c r="E79">
        <f t="shared" si="9"/>
        <v>842779.29906857724</v>
      </c>
      <c r="F79" s="34"/>
    </row>
    <row r="80" spans="1:6" x14ac:dyDescent="0.25">
      <c r="A80" s="34">
        <v>74</v>
      </c>
      <c r="B80">
        <f t="shared" si="7"/>
        <v>8332.8297114072466</v>
      </c>
      <c r="C80">
        <f t="shared" si="8"/>
        <v>607.35280327862165</v>
      </c>
      <c r="D80">
        <f t="shared" si="10"/>
        <v>7725.4769081286249</v>
      </c>
      <c r="E80">
        <f t="shared" si="9"/>
        <v>842171.94626529864</v>
      </c>
      <c r="F80" s="34"/>
    </row>
    <row r="81" spans="1:6" x14ac:dyDescent="0.25">
      <c r="A81" s="34">
        <v>75</v>
      </c>
      <c r="B81">
        <f t="shared" si="7"/>
        <v>8332.8297114072466</v>
      </c>
      <c r="C81">
        <f t="shared" si="8"/>
        <v>612.92020397534179</v>
      </c>
      <c r="D81">
        <f t="shared" si="10"/>
        <v>7719.9095074319048</v>
      </c>
      <c r="E81">
        <f t="shared" si="9"/>
        <v>841559.02606132335</v>
      </c>
      <c r="F81" s="34"/>
    </row>
    <row r="82" spans="1:6" x14ac:dyDescent="0.25">
      <c r="A82" s="34">
        <v>76</v>
      </c>
      <c r="B82">
        <f t="shared" si="7"/>
        <v>8332.8297114072466</v>
      </c>
      <c r="C82">
        <f t="shared" si="8"/>
        <v>618.53863917844956</v>
      </c>
      <c r="D82">
        <f t="shared" si="10"/>
        <v>7714.291072228797</v>
      </c>
      <c r="E82">
        <f t="shared" si="9"/>
        <v>840940.48742214486</v>
      </c>
      <c r="F82" s="34"/>
    </row>
    <row r="83" spans="1:6" x14ac:dyDescent="0.25">
      <c r="A83" s="34">
        <v>77</v>
      </c>
      <c r="B83">
        <f t="shared" si="7"/>
        <v>8332.8297114072466</v>
      </c>
      <c r="C83">
        <f t="shared" si="8"/>
        <v>624.20857670425266</v>
      </c>
      <c r="D83">
        <f t="shared" si="10"/>
        <v>7708.6211347029939</v>
      </c>
      <c r="E83">
        <f t="shared" si="9"/>
        <v>840316.2788454406</v>
      </c>
      <c r="F83" s="34"/>
    </row>
    <row r="84" spans="1:6" x14ac:dyDescent="0.25">
      <c r="A84" s="34">
        <v>78</v>
      </c>
      <c r="B84">
        <f t="shared" si="7"/>
        <v>8332.8297114072466</v>
      </c>
      <c r="C84">
        <f t="shared" si="8"/>
        <v>629.93048865737455</v>
      </c>
      <c r="D84">
        <f t="shared" si="10"/>
        <v>7702.899222749872</v>
      </c>
      <c r="E84">
        <f t="shared" si="9"/>
        <v>839686.34835678327</v>
      </c>
      <c r="F84" s="34"/>
    </row>
    <row r="85" spans="1:6" x14ac:dyDescent="0.25">
      <c r="A85" s="34">
        <v>79</v>
      </c>
      <c r="B85">
        <f t="shared" si="7"/>
        <v>8332.8297114072466</v>
      </c>
      <c r="C85">
        <f t="shared" si="8"/>
        <v>635.70485147006639</v>
      </c>
      <c r="D85">
        <f t="shared" si="10"/>
        <v>7697.1248599371802</v>
      </c>
      <c r="E85">
        <f t="shared" si="9"/>
        <v>839050.6435053132</v>
      </c>
      <c r="F85" s="34"/>
    </row>
    <row r="86" spans="1:6" x14ac:dyDescent="0.25">
      <c r="A86" s="34">
        <v>80</v>
      </c>
      <c r="B86">
        <f t="shared" si="7"/>
        <v>8332.8297114072466</v>
      </c>
      <c r="C86">
        <f t="shared" si="8"/>
        <v>641.53214594187557</v>
      </c>
      <c r="D86">
        <f t="shared" si="10"/>
        <v>7691.297565465371</v>
      </c>
      <c r="E86">
        <f t="shared" si="9"/>
        <v>838409.11135937134</v>
      </c>
      <c r="F86" s="1"/>
    </row>
    <row r="87" spans="1:6" x14ac:dyDescent="0.25">
      <c r="A87" s="34">
        <v>81</v>
      </c>
      <c r="B87">
        <f t="shared" si="7"/>
        <v>8332.8297114072466</v>
      </c>
      <c r="C87">
        <f t="shared" si="8"/>
        <v>647.41285727967534</v>
      </c>
      <c r="D87">
        <f t="shared" si="10"/>
        <v>7685.4168541275712</v>
      </c>
      <c r="E87">
        <f t="shared" si="9"/>
        <v>837761.69850209169</v>
      </c>
      <c r="F87" s="1"/>
    </row>
    <row r="88" spans="1:6" x14ac:dyDescent="0.25">
      <c r="A88" s="34">
        <v>82</v>
      </c>
      <c r="B88">
        <f t="shared" si="7"/>
        <v>8332.8297114072466</v>
      </c>
      <c r="C88">
        <f t="shared" si="8"/>
        <v>653.3474751380727</v>
      </c>
      <c r="D88">
        <f t="shared" si="10"/>
        <v>7679.4822362691739</v>
      </c>
      <c r="E88">
        <f t="shared" si="9"/>
        <v>837108.35102695366</v>
      </c>
      <c r="F88" s="34"/>
    </row>
    <row r="89" spans="1:6" x14ac:dyDescent="0.25">
      <c r="A89" s="34">
        <v>83</v>
      </c>
      <c r="B89">
        <f t="shared" si="7"/>
        <v>8332.8297114072466</v>
      </c>
      <c r="C89">
        <f t="shared" si="8"/>
        <v>659.33649366017107</v>
      </c>
      <c r="D89">
        <f t="shared" si="10"/>
        <v>7673.4932177470755</v>
      </c>
      <c r="E89">
        <f t="shared" si="9"/>
        <v>836449.01453329355</v>
      </c>
      <c r="F89" s="34"/>
    </row>
    <row r="90" spans="1:6" x14ac:dyDescent="0.25">
      <c r="A90" s="34">
        <v>84</v>
      </c>
      <c r="B90">
        <f t="shared" si="7"/>
        <v>8332.8297114072466</v>
      </c>
      <c r="C90">
        <f t="shared" si="8"/>
        <v>665.38041151872221</v>
      </c>
      <c r="D90">
        <f t="shared" si="10"/>
        <v>7667.4492998885244</v>
      </c>
      <c r="E90">
        <f t="shared" si="9"/>
        <v>835783.63412177481</v>
      </c>
      <c r="F90" s="34">
        <f>F78+1</f>
        <v>2008</v>
      </c>
    </row>
    <row r="91" spans="1:6" x14ac:dyDescent="0.25">
      <c r="A91" s="34">
        <v>85</v>
      </c>
      <c r="B91">
        <f t="shared" si="7"/>
        <v>8332.8297114072466</v>
      </c>
      <c r="C91">
        <f t="shared" si="8"/>
        <v>671.47973195764462</v>
      </c>
      <c r="D91">
        <f t="shared" si="10"/>
        <v>7661.349979449602</v>
      </c>
      <c r="E91">
        <f t="shared" si="9"/>
        <v>835112.15438981715</v>
      </c>
      <c r="F91" s="34"/>
    </row>
    <row r="92" spans="1:6" x14ac:dyDescent="0.25">
      <c r="A92" s="34">
        <v>86</v>
      </c>
      <c r="B92">
        <f t="shared" si="7"/>
        <v>8332.8297114072466</v>
      </c>
      <c r="C92">
        <f t="shared" si="8"/>
        <v>677.63496283392215</v>
      </c>
      <c r="D92">
        <f t="shared" si="10"/>
        <v>7655.1947485733244</v>
      </c>
      <c r="E92">
        <f t="shared" si="9"/>
        <v>834434.5194269832</v>
      </c>
      <c r="F92" s="34"/>
    </row>
    <row r="93" spans="1:6" x14ac:dyDescent="0.25">
      <c r="A93" s="34">
        <v>87</v>
      </c>
      <c r="B93">
        <f t="shared" si="7"/>
        <v>8332.8297114072466</v>
      </c>
      <c r="C93">
        <f t="shared" si="8"/>
        <v>683.84661665990097</v>
      </c>
      <c r="D93">
        <f t="shared" si="10"/>
        <v>7648.9830947473456</v>
      </c>
      <c r="E93">
        <f t="shared" si="9"/>
        <v>833750.6728103233</v>
      </c>
      <c r="F93" s="34"/>
    </row>
    <row r="94" spans="1:6" x14ac:dyDescent="0.25">
      <c r="A94" s="34">
        <v>88</v>
      </c>
      <c r="B94">
        <f t="shared" si="7"/>
        <v>8332.8297114072466</v>
      </c>
      <c r="C94">
        <f t="shared" si="8"/>
        <v>690.11521064594945</v>
      </c>
      <c r="D94">
        <f t="shared" si="10"/>
        <v>7642.7145007612971</v>
      </c>
      <c r="E94">
        <f t="shared" si="9"/>
        <v>833060.55759967736</v>
      </c>
      <c r="F94" s="34"/>
    </row>
    <row r="95" spans="1:6" x14ac:dyDescent="0.25">
      <c r="A95" s="34">
        <v>89</v>
      </c>
      <c r="B95">
        <f t="shared" si="7"/>
        <v>8332.8297114072466</v>
      </c>
      <c r="C95">
        <f t="shared" si="8"/>
        <v>696.4412667435372</v>
      </c>
      <c r="D95">
        <f t="shared" si="10"/>
        <v>7636.3884446637094</v>
      </c>
      <c r="E95">
        <f t="shared" si="9"/>
        <v>832364.11633293377</v>
      </c>
      <c r="F95" s="34"/>
    </row>
    <row r="96" spans="1:6" x14ac:dyDescent="0.25">
      <c r="A96" s="34">
        <v>90</v>
      </c>
      <c r="B96">
        <f t="shared" si="7"/>
        <v>8332.8297114072466</v>
      </c>
      <c r="C96">
        <f t="shared" si="8"/>
        <v>702.82531168868718</v>
      </c>
      <c r="D96">
        <f t="shared" si="10"/>
        <v>7630.0043997185594</v>
      </c>
      <c r="E96">
        <f t="shared" si="9"/>
        <v>831661.29102124507</v>
      </c>
      <c r="F96" s="34"/>
    </row>
    <row r="97" spans="1:6" x14ac:dyDescent="0.25">
      <c r="A97" s="34">
        <v>91</v>
      </c>
      <c r="B97">
        <f t="shared" si="7"/>
        <v>8332.8297114072466</v>
      </c>
      <c r="C97">
        <f t="shared" si="8"/>
        <v>709.26787704583421</v>
      </c>
      <c r="D97">
        <f t="shared" si="10"/>
        <v>7623.5618343614124</v>
      </c>
      <c r="E97">
        <f t="shared" si="9"/>
        <v>830952.02314419928</v>
      </c>
      <c r="F97" s="34"/>
    </row>
    <row r="98" spans="1:6" x14ac:dyDescent="0.25">
      <c r="A98" s="34">
        <v>92</v>
      </c>
      <c r="B98">
        <f t="shared" si="7"/>
        <v>8332.8297114072466</v>
      </c>
      <c r="C98">
        <f t="shared" si="8"/>
        <v>715.76949925208646</v>
      </c>
      <c r="D98">
        <f t="shared" si="10"/>
        <v>7617.0602121551601</v>
      </c>
      <c r="E98">
        <f t="shared" si="9"/>
        <v>830236.2536449472</v>
      </c>
      <c r="F98" s="34"/>
    </row>
    <row r="99" spans="1:6" x14ac:dyDescent="0.25">
      <c r="A99" s="34">
        <v>93</v>
      </c>
      <c r="B99">
        <f t="shared" si="7"/>
        <v>8332.8297114072466</v>
      </c>
      <c r="C99">
        <f t="shared" si="8"/>
        <v>722.33071966189709</v>
      </c>
      <c r="D99">
        <f t="shared" si="10"/>
        <v>7610.4989917453495</v>
      </c>
      <c r="E99">
        <f t="shared" si="9"/>
        <v>829513.9229252853</v>
      </c>
      <c r="F99" s="34"/>
    </row>
    <row r="100" spans="1:6" x14ac:dyDescent="0.25">
      <c r="A100" s="34">
        <v>94</v>
      </c>
      <c r="B100">
        <f t="shared" si="7"/>
        <v>8332.8297114072466</v>
      </c>
      <c r="C100">
        <f t="shared" si="8"/>
        <v>728.95208459213154</v>
      </c>
      <c r="D100">
        <f t="shared" si="10"/>
        <v>7603.877626815115</v>
      </c>
      <c r="E100">
        <f t="shared" si="9"/>
        <v>828784.97084069322</v>
      </c>
      <c r="F100" s="1"/>
    </row>
    <row r="101" spans="1:6" x14ac:dyDescent="0.25">
      <c r="A101" s="34">
        <v>95</v>
      </c>
      <c r="B101">
        <f t="shared" si="7"/>
        <v>8332.8297114072466</v>
      </c>
      <c r="C101">
        <f t="shared" si="8"/>
        <v>735.63414536755863</v>
      </c>
      <c r="D101">
        <f t="shared" si="10"/>
        <v>7597.1955660396879</v>
      </c>
      <c r="E101">
        <f t="shared" si="9"/>
        <v>828049.33669532568</v>
      </c>
      <c r="F101" s="34"/>
    </row>
    <row r="102" spans="1:6" x14ac:dyDescent="0.25">
      <c r="A102" s="34">
        <v>96</v>
      </c>
      <c r="B102">
        <f t="shared" si="7"/>
        <v>8332.8297114072466</v>
      </c>
      <c r="C102">
        <f t="shared" si="8"/>
        <v>742.37745836676095</v>
      </c>
      <c r="D102">
        <f t="shared" si="10"/>
        <v>7590.4522530404856</v>
      </c>
      <c r="E102">
        <f t="shared" si="9"/>
        <v>827306.95923695888</v>
      </c>
      <c r="F102" s="34"/>
    </row>
    <row r="103" spans="1:6" x14ac:dyDescent="0.25">
      <c r="A103" s="34">
        <v>97</v>
      </c>
      <c r="B103">
        <f t="shared" si="7"/>
        <v>8332.8297114072466</v>
      </c>
      <c r="C103">
        <f t="shared" si="8"/>
        <v>749.18258506845632</v>
      </c>
      <c r="D103">
        <f t="shared" si="10"/>
        <v>7583.6471263387903</v>
      </c>
      <c r="E103">
        <f t="shared" si="9"/>
        <v>826557.77665189037</v>
      </c>
      <c r="F103" s="34"/>
    </row>
    <row r="104" spans="1:6" x14ac:dyDescent="0.25">
      <c r="A104" s="34">
        <v>98</v>
      </c>
      <c r="B104">
        <f t="shared" si="7"/>
        <v>8332.8297114072466</v>
      </c>
      <c r="C104">
        <f t="shared" si="8"/>
        <v>756.0500920982513</v>
      </c>
      <c r="D104">
        <f t="shared" si="10"/>
        <v>7576.7796193089953</v>
      </c>
      <c r="E104">
        <f t="shared" si="9"/>
        <v>825801.72655979206</v>
      </c>
      <c r="F104" s="34"/>
    </row>
    <row r="105" spans="1:6" x14ac:dyDescent="0.25">
      <c r="A105" s="34">
        <v>99</v>
      </c>
      <c r="B105">
        <f t="shared" si="7"/>
        <v>8332.8297114072466</v>
      </c>
      <c r="C105">
        <f t="shared" si="8"/>
        <v>762.98055127581938</v>
      </c>
      <c r="D105">
        <f t="shared" si="10"/>
        <v>7569.8491601314272</v>
      </c>
      <c r="E105">
        <f t="shared" si="9"/>
        <v>825038.74600851629</v>
      </c>
      <c r="F105" s="34"/>
    </row>
    <row r="106" spans="1:6" x14ac:dyDescent="0.25">
      <c r="A106" s="34">
        <v>100</v>
      </c>
      <c r="B106">
        <f t="shared" si="7"/>
        <v>8332.8297114072466</v>
      </c>
      <c r="C106">
        <f t="shared" si="8"/>
        <v>769.97453966251396</v>
      </c>
      <c r="D106">
        <f t="shared" si="10"/>
        <v>7562.8551717447326</v>
      </c>
      <c r="E106">
        <f t="shared" si="9"/>
        <v>824268.77146885381</v>
      </c>
      <c r="F106" s="34"/>
    </row>
    <row r="107" spans="1:6" x14ac:dyDescent="0.25">
      <c r="A107" s="34">
        <v>101</v>
      </c>
      <c r="B107">
        <f t="shared" si="7"/>
        <v>8332.8297114072466</v>
      </c>
      <c r="C107">
        <f t="shared" si="8"/>
        <v>777.03263960941968</v>
      </c>
      <c r="D107">
        <f t="shared" si="10"/>
        <v>7555.7970717978269</v>
      </c>
      <c r="E107">
        <f t="shared" si="9"/>
        <v>823491.73882924439</v>
      </c>
      <c r="F107" s="34"/>
    </row>
    <row r="108" spans="1:6" x14ac:dyDescent="0.25">
      <c r="A108" s="34">
        <v>102</v>
      </c>
      <c r="B108">
        <f t="shared" si="7"/>
        <v>8332.8297114072466</v>
      </c>
      <c r="C108">
        <f t="shared" si="8"/>
        <v>784.15543880584028</v>
      </c>
      <c r="D108">
        <f t="shared" si="10"/>
        <v>7548.6742726014063</v>
      </c>
      <c r="E108">
        <f t="shared" si="9"/>
        <v>822707.58339043858</v>
      </c>
      <c r="F108" s="34"/>
    </row>
    <row r="109" spans="1:6" x14ac:dyDescent="0.25">
      <c r="A109" s="34">
        <v>103</v>
      </c>
      <c r="B109">
        <f t="shared" si="7"/>
        <v>8332.8297114072466</v>
      </c>
      <c r="C109">
        <f t="shared" si="8"/>
        <v>791.34353032822582</v>
      </c>
      <c r="D109">
        <f t="shared" si="10"/>
        <v>7541.4861810790208</v>
      </c>
      <c r="E109">
        <f t="shared" si="9"/>
        <v>821916.23986011033</v>
      </c>
      <c r="F109" s="34"/>
    </row>
    <row r="110" spans="1:6" x14ac:dyDescent="0.25">
      <c r="A110" s="34">
        <v>104</v>
      </c>
      <c r="B110">
        <f t="shared" si="7"/>
        <v>8332.8297114072466</v>
      </c>
      <c r="C110">
        <f t="shared" si="8"/>
        <v>798.59751268956916</v>
      </c>
      <c r="D110">
        <f t="shared" si="10"/>
        <v>7534.2321987176774</v>
      </c>
      <c r="E110">
        <f t="shared" si="9"/>
        <v>821117.6423474208</v>
      </c>
      <c r="F110" s="34"/>
    </row>
    <row r="111" spans="1:6" x14ac:dyDescent="0.25">
      <c r="A111" s="34">
        <v>105</v>
      </c>
      <c r="B111">
        <f t="shared" si="7"/>
        <v>8332.8297114072466</v>
      </c>
      <c r="C111">
        <f t="shared" si="8"/>
        <v>805.91798988922255</v>
      </c>
      <c r="D111">
        <f t="shared" si="10"/>
        <v>7526.911721518024</v>
      </c>
      <c r="E111">
        <f t="shared" si="9"/>
        <v>820311.72435753152</v>
      </c>
      <c r="F111" s="34"/>
    </row>
    <row r="112" spans="1:6" x14ac:dyDescent="0.25">
      <c r="A112" s="34">
        <v>106</v>
      </c>
      <c r="B112">
        <f t="shared" si="7"/>
        <v>8332.8297114072466</v>
      </c>
      <c r="C112">
        <f t="shared" si="8"/>
        <v>813.30557146320734</v>
      </c>
      <c r="D112">
        <f t="shared" si="10"/>
        <v>7519.5241399440392</v>
      </c>
      <c r="E112">
        <f t="shared" si="9"/>
        <v>819498.41878606833</v>
      </c>
      <c r="F112" s="34"/>
    </row>
    <row r="113" spans="1:6" x14ac:dyDescent="0.25">
      <c r="A113" s="34">
        <v>107</v>
      </c>
      <c r="B113">
        <f t="shared" si="7"/>
        <v>8332.8297114072466</v>
      </c>
      <c r="C113">
        <f t="shared" si="8"/>
        <v>820.76087253495371</v>
      </c>
      <c r="D113">
        <f t="shared" si="10"/>
        <v>7512.0688388722929</v>
      </c>
      <c r="E113">
        <f t="shared" si="9"/>
        <v>818677.65791353339</v>
      </c>
      <c r="F113" s="1"/>
    </row>
    <row r="114" spans="1:6" x14ac:dyDescent="0.25">
      <c r="A114" s="34">
        <v>108</v>
      </c>
      <c r="B114">
        <f t="shared" si="7"/>
        <v>8332.8297114072466</v>
      </c>
      <c r="C114">
        <f t="shared" si="8"/>
        <v>828.28451386652341</v>
      </c>
      <c r="D114">
        <f t="shared" si="10"/>
        <v>7504.5451975407232</v>
      </c>
      <c r="E114">
        <f t="shared" si="9"/>
        <v>817849.37339966686</v>
      </c>
      <c r="F114" s="1"/>
    </row>
    <row r="115" spans="1:6" x14ac:dyDescent="0.25">
      <c r="A115" s="34">
        <v>109</v>
      </c>
      <c r="B115">
        <f t="shared" si="7"/>
        <v>8332.8297114072466</v>
      </c>
      <c r="C115">
        <f t="shared" si="8"/>
        <v>835.87712191030096</v>
      </c>
      <c r="D115">
        <f t="shared" si="10"/>
        <v>7496.9525894969456</v>
      </c>
      <c r="E115">
        <f t="shared" si="9"/>
        <v>817013.49627775652</v>
      </c>
      <c r="F115" s="34"/>
    </row>
    <row r="116" spans="1:6" x14ac:dyDescent="0.25">
      <c r="A116" s="34">
        <v>110</v>
      </c>
      <c r="B116">
        <f t="shared" si="7"/>
        <v>8332.8297114072466</v>
      </c>
      <c r="C116">
        <f t="shared" si="8"/>
        <v>843.5393288611458</v>
      </c>
      <c r="D116">
        <f t="shared" si="10"/>
        <v>7489.2903825461008</v>
      </c>
      <c r="E116">
        <f t="shared" si="9"/>
        <v>816169.95694889536</v>
      </c>
      <c r="F116" s="34"/>
    </row>
    <row r="117" spans="1:6" x14ac:dyDescent="0.25">
      <c r="A117" s="34">
        <v>111</v>
      </c>
      <c r="B117">
        <f t="shared" si="7"/>
        <v>8332.8297114072466</v>
      </c>
      <c r="C117">
        <f t="shared" si="8"/>
        <v>851.2717727090394</v>
      </c>
      <c r="D117">
        <f t="shared" si="10"/>
        <v>7481.5579386982072</v>
      </c>
      <c r="E117">
        <f t="shared" si="9"/>
        <v>815318.68517618626</v>
      </c>
      <c r="F117" s="34"/>
    </row>
    <row r="118" spans="1:6" x14ac:dyDescent="0.25">
      <c r="A118" s="34">
        <v>112</v>
      </c>
      <c r="B118">
        <f t="shared" ref="B118:B181" si="11">IF(E117&gt;$F$1,$F$1,IF(E117&gt;0,(E117+D118),0))</f>
        <v>8332.8297114072466</v>
      </c>
      <c r="C118">
        <f t="shared" ref="C118:C181" si="12">B118-D118</f>
        <v>859.07509729220601</v>
      </c>
      <c r="D118">
        <f t="shared" si="10"/>
        <v>7473.7546141150406</v>
      </c>
      <c r="E118">
        <f t="shared" ref="E118:E181" si="13">E117-C118</f>
        <v>814459.61007889407</v>
      </c>
      <c r="F118" s="34"/>
    </row>
    <row r="119" spans="1:6" x14ac:dyDescent="0.25">
      <c r="A119" s="34">
        <v>113</v>
      </c>
      <c r="B119">
        <f t="shared" si="11"/>
        <v>8332.8297114072466</v>
      </c>
      <c r="C119">
        <f t="shared" si="12"/>
        <v>866.94995235071747</v>
      </c>
      <c r="D119">
        <f t="shared" si="10"/>
        <v>7465.8797590565291</v>
      </c>
      <c r="E119">
        <f t="shared" si="13"/>
        <v>813592.66012654337</v>
      </c>
      <c r="F119" s="34"/>
    </row>
    <row r="120" spans="1:6" x14ac:dyDescent="0.25">
      <c r="A120" s="34">
        <v>114</v>
      </c>
      <c r="B120">
        <f t="shared" si="11"/>
        <v>8332.8297114072466</v>
      </c>
      <c r="C120">
        <f t="shared" si="12"/>
        <v>874.89699358059897</v>
      </c>
      <c r="D120">
        <f t="shared" si="10"/>
        <v>7457.9327178266476</v>
      </c>
      <c r="E120">
        <f t="shared" si="13"/>
        <v>812717.76313296275</v>
      </c>
      <c r="F120" s="34"/>
    </row>
    <row r="121" spans="1:6" x14ac:dyDescent="0.25">
      <c r="A121" s="34">
        <v>115</v>
      </c>
      <c r="B121">
        <f t="shared" si="11"/>
        <v>8332.8297114072466</v>
      </c>
      <c r="C121">
        <f t="shared" si="12"/>
        <v>882.91688268842154</v>
      </c>
      <c r="D121">
        <f t="shared" si="10"/>
        <v>7449.912828718825</v>
      </c>
      <c r="E121">
        <f t="shared" si="13"/>
        <v>811834.84625027434</v>
      </c>
      <c r="F121" s="34"/>
    </row>
    <row r="122" spans="1:6" x14ac:dyDescent="0.25">
      <c r="A122" s="34">
        <v>116</v>
      </c>
      <c r="B122">
        <f t="shared" si="11"/>
        <v>8332.8297114072466</v>
      </c>
      <c r="C122">
        <f t="shared" si="12"/>
        <v>891.01028744639825</v>
      </c>
      <c r="D122">
        <f t="shared" si="10"/>
        <v>7441.8194239608483</v>
      </c>
      <c r="E122">
        <f t="shared" si="13"/>
        <v>810943.8359628279</v>
      </c>
      <c r="F122" s="34"/>
    </row>
    <row r="123" spans="1:6" x14ac:dyDescent="0.25">
      <c r="A123" s="34">
        <v>117</v>
      </c>
      <c r="B123">
        <f t="shared" si="11"/>
        <v>8332.8297114072466</v>
      </c>
      <c r="C123">
        <f t="shared" si="12"/>
        <v>899.1778817479908</v>
      </c>
      <c r="D123">
        <f t="shared" si="10"/>
        <v>7433.6518296592558</v>
      </c>
      <c r="E123">
        <f t="shared" si="13"/>
        <v>810044.65808107995</v>
      </c>
      <c r="F123" s="34"/>
    </row>
    <row r="124" spans="1:6" x14ac:dyDescent="0.25">
      <c r="A124" s="34">
        <v>118</v>
      </c>
      <c r="B124">
        <f t="shared" si="11"/>
        <v>8332.8297114072466</v>
      </c>
      <c r="C124">
        <f t="shared" si="12"/>
        <v>907.42034566401435</v>
      </c>
      <c r="D124">
        <f t="shared" si="10"/>
        <v>7425.4093657432322</v>
      </c>
      <c r="E124">
        <f t="shared" si="13"/>
        <v>809137.23773541593</v>
      </c>
      <c r="F124" s="34"/>
    </row>
    <row r="125" spans="1:6" x14ac:dyDescent="0.25">
      <c r="A125" s="34">
        <v>119</v>
      </c>
      <c r="B125">
        <f t="shared" si="11"/>
        <v>8332.8297114072466</v>
      </c>
      <c r="C125">
        <f t="shared" si="12"/>
        <v>915.73836549926727</v>
      </c>
      <c r="D125">
        <f t="shared" si="10"/>
        <v>7417.0913459079793</v>
      </c>
      <c r="E125">
        <f t="shared" si="13"/>
        <v>808221.49936991662</v>
      </c>
      <c r="F125" s="34"/>
    </row>
    <row r="126" spans="1:6" x14ac:dyDescent="0.25">
      <c r="A126" s="34">
        <v>120</v>
      </c>
      <c r="B126">
        <f t="shared" si="11"/>
        <v>8332.8297114072466</v>
      </c>
      <c r="C126">
        <f t="shared" si="12"/>
        <v>924.1326338496774</v>
      </c>
      <c r="D126">
        <f t="shared" si="10"/>
        <v>7408.6970775575692</v>
      </c>
      <c r="E126">
        <f t="shared" si="13"/>
        <v>807297.36673606699</v>
      </c>
      <c r="F126" s="34"/>
    </row>
    <row r="127" spans="1:6" x14ac:dyDescent="0.25">
      <c r="A127" s="34">
        <v>121</v>
      </c>
      <c r="B127">
        <f t="shared" si="11"/>
        <v>8332.8297114072466</v>
      </c>
      <c r="C127">
        <f t="shared" si="12"/>
        <v>932.60384965996582</v>
      </c>
      <c r="D127">
        <f t="shared" si="10"/>
        <v>7400.2258617472808</v>
      </c>
      <c r="E127">
        <f t="shared" si="13"/>
        <v>806364.76288640697</v>
      </c>
      <c r="F127" s="1"/>
    </row>
    <row r="128" spans="1:6" x14ac:dyDescent="0.25">
      <c r="A128" s="34">
        <v>122</v>
      </c>
      <c r="B128">
        <f t="shared" si="11"/>
        <v>8332.8297114072466</v>
      </c>
      <c r="C128">
        <f t="shared" si="12"/>
        <v>941.15271828184905</v>
      </c>
      <c r="D128">
        <f t="shared" si="10"/>
        <v>7391.6769931253975</v>
      </c>
      <c r="E128">
        <f t="shared" si="13"/>
        <v>805423.61016812513</v>
      </c>
      <c r="F128" s="34"/>
    </row>
    <row r="129" spans="1:6" x14ac:dyDescent="0.25">
      <c r="A129" s="34">
        <v>123</v>
      </c>
      <c r="B129">
        <f t="shared" si="11"/>
        <v>8332.8297114072466</v>
      </c>
      <c r="C129">
        <f t="shared" si="12"/>
        <v>949.77995153276606</v>
      </c>
      <c r="D129">
        <f t="shared" si="10"/>
        <v>7383.0497598744805</v>
      </c>
      <c r="E129">
        <f t="shared" si="13"/>
        <v>804473.83021659241</v>
      </c>
      <c r="F129" s="34"/>
    </row>
    <row r="130" spans="1:6" x14ac:dyDescent="0.25">
      <c r="A130" s="34">
        <v>124</v>
      </c>
      <c r="B130">
        <f t="shared" si="11"/>
        <v>8332.8297114072466</v>
      </c>
      <c r="C130">
        <f t="shared" si="12"/>
        <v>958.48626775514913</v>
      </c>
      <c r="D130">
        <f t="shared" si="10"/>
        <v>7374.3434436520974</v>
      </c>
      <c r="E130">
        <f t="shared" si="13"/>
        <v>803515.34394883725</v>
      </c>
      <c r="F130" s="34"/>
    </row>
    <row r="131" spans="1:6" x14ac:dyDescent="0.25">
      <c r="A131" s="34">
        <v>125</v>
      </c>
      <c r="B131">
        <f t="shared" si="11"/>
        <v>8332.8297114072466</v>
      </c>
      <c r="C131">
        <f t="shared" si="12"/>
        <v>967.27239187623763</v>
      </c>
      <c r="D131">
        <f t="shared" si="10"/>
        <v>7365.5573195310089</v>
      </c>
      <c r="E131">
        <f t="shared" si="13"/>
        <v>802548.07155696105</v>
      </c>
      <c r="F131" s="34"/>
    </row>
    <row r="132" spans="1:6" x14ac:dyDescent="0.25">
      <c r="A132" s="34">
        <v>126</v>
      </c>
      <c r="B132">
        <f t="shared" si="11"/>
        <v>8332.8297114072466</v>
      </c>
      <c r="C132">
        <f t="shared" si="12"/>
        <v>976.13905546843762</v>
      </c>
      <c r="D132">
        <f t="shared" si="10"/>
        <v>7356.690655938809</v>
      </c>
      <c r="E132">
        <f t="shared" si="13"/>
        <v>801571.93250149256</v>
      </c>
      <c r="F132" s="34"/>
    </row>
    <row r="133" spans="1:6" x14ac:dyDescent="0.25">
      <c r="A133" s="34">
        <v>127</v>
      </c>
      <c r="B133">
        <f t="shared" si="11"/>
        <v>8332.8297114072466</v>
      </c>
      <c r="C133">
        <f t="shared" si="12"/>
        <v>985.08699681023154</v>
      </c>
      <c r="D133">
        <f t="shared" si="10"/>
        <v>7347.742714597015</v>
      </c>
      <c r="E133">
        <f t="shared" si="13"/>
        <v>800586.84550468228</v>
      </c>
      <c r="F133" s="34"/>
    </row>
    <row r="134" spans="1:6" x14ac:dyDescent="0.25">
      <c r="A134" s="34">
        <v>128</v>
      </c>
      <c r="B134">
        <f t="shared" si="11"/>
        <v>8332.8297114072466</v>
      </c>
      <c r="C134">
        <f t="shared" si="12"/>
        <v>994.11696094765921</v>
      </c>
      <c r="D134">
        <f t="shared" si="10"/>
        <v>7338.7127504595874</v>
      </c>
      <c r="E134">
        <f t="shared" si="13"/>
        <v>799592.72854373464</v>
      </c>
      <c r="F134" s="34"/>
    </row>
    <row r="135" spans="1:6" x14ac:dyDescent="0.25">
      <c r="A135" s="34">
        <v>129</v>
      </c>
      <c r="B135">
        <f t="shared" si="11"/>
        <v>8332.8297114072466</v>
      </c>
      <c r="C135">
        <f t="shared" si="12"/>
        <v>1003.2296997563453</v>
      </c>
      <c r="D135">
        <f t="shared" si="10"/>
        <v>7329.6000116509013</v>
      </c>
      <c r="E135">
        <f t="shared" si="13"/>
        <v>798589.49884397828</v>
      </c>
      <c r="F135" s="34"/>
    </row>
    <row r="136" spans="1:6" x14ac:dyDescent="0.25">
      <c r="A136" s="34">
        <v>130</v>
      </c>
      <c r="B136">
        <f t="shared" si="11"/>
        <v>8332.8297114072466</v>
      </c>
      <c r="C136">
        <f t="shared" si="12"/>
        <v>1012.4259720041127</v>
      </c>
      <c r="D136">
        <f t="shared" ref="D136:D199" si="14">E135*$D$2/12</f>
        <v>7320.4037394031338</v>
      </c>
      <c r="E136">
        <f t="shared" si="13"/>
        <v>797577.0728719742</v>
      </c>
      <c r="F136" s="34"/>
    </row>
    <row r="137" spans="1:6" x14ac:dyDescent="0.25">
      <c r="A137" s="34">
        <v>131</v>
      </c>
      <c r="B137">
        <f t="shared" si="11"/>
        <v>8332.8297114072466</v>
      </c>
      <c r="C137">
        <f t="shared" si="12"/>
        <v>1021.7065434141496</v>
      </c>
      <c r="D137">
        <f t="shared" si="14"/>
        <v>7311.123167993097</v>
      </c>
      <c r="E137">
        <f t="shared" si="13"/>
        <v>796555.36632856005</v>
      </c>
      <c r="F137" s="34"/>
    </row>
    <row r="138" spans="1:6" x14ac:dyDescent="0.25">
      <c r="A138" s="34">
        <v>132</v>
      </c>
      <c r="B138">
        <f t="shared" si="11"/>
        <v>8332.8297114072466</v>
      </c>
      <c r="C138">
        <f t="shared" si="12"/>
        <v>1031.0721867287803</v>
      </c>
      <c r="D138">
        <f t="shared" si="14"/>
        <v>7301.7575246784663</v>
      </c>
      <c r="E138">
        <f t="shared" si="13"/>
        <v>795524.29414183123</v>
      </c>
      <c r="F138" s="34"/>
    </row>
    <row r="139" spans="1:6" x14ac:dyDescent="0.25">
      <c r="A139" s="34">
        <v>133</v>
      </c>
      <c r="B139">
        <f t="shared" si="11"/>
        <v>8332.8297114072466</v>
      </c>
      <c r="C139">
        <f t="shared" si="12"/>
        <v>1040.5236817737941</v>
      </c>
      <c r="D139">
        <f t="shared" si="14"/>
        <v>7292.3060296334525</v>
      </c>
      <c r="E139">
        <f t="shared" si="13"/>
        <v>794483.77046005742</v>
      </c>
      <c r="F139" s="34"/>
    </row>
    <row r="140" spans="1:6" x14ac:dyDescent="0.25">
      <c r="A140" s="34">
        <v>134</v>
      </c>
      <c r="B140">
        <f t="shared" si="11"/>
        <v>8332.8297114072466</v>
      </c>
      <c r="C140">
        <f t="shared" si="12"/>
        <v>1050.0618155233869</v>
      </c>
      <c r="D140">
        <f t="shared" si="14"/>
        <v>7282.7678958838596</v>
      </c>
      <c r="E140">
        <f t="shared" si="13"/>
        <v>793433.708644534</v>
      </c>
      <c r="F140" s="1"/>
    </row>
    <row r="141" spans="1:6" x14ac:dyDescent="0.25">
      <c r="A141" s="34">
        <v>135</v>
      </c>
      <c r="B141">
        <f t="shared" si="11"/>
        <v>8332.8297114072466</v>
      </c>
      <c r="C141">
        <f t="shared" si="12"/>
        <v>1059.6873821656854</v>
      </c>
      <c r="D141">
        <f t="shared" si="14"/>
        <v>7273.1423292415611</v>
      </c>
      <c r="E141">
        <f t="shared" si="13"/>
        <v>792374.0212623683</v>
      </c>
      <c r="F141" s="1"/>
    </row>
    <row r="142" spans="1:6" x14ac:dyDescent="0.25">
      <c r="A142" s="34">
        <v>136</v>
      </c>
      <c r="B142">
        <f t="shared" si="11"/>
        <v>8332.8297114072466</v>
      </c>
      <c r="C142">
        <f t="shared" si="12"/>
        <v>1069.4011831688704</v>
      </c>
      <c r="D142">
        <f t="shared" si="14"/>
        <v>7263.4285282383762</v>
      </c>
      <c r="E142">
        <f t="shared" si="13"/>
        <v>791304.62007919943</v>
      </c>
      <c r="F142" s="34"/>
    </row>
    <row r="143" spans="1:6" x14ac:dyDescent="0.25">
      <c r="A143" s="34">
        <v>137</v>
      </c>
      <c r="B143">
        <f t="shared" si="11"/>
        <v>8332.8297114072466</v>
      </c>
      <c r="C143">
        <f t="shared" si="12"/>
        <v>1079.2040273479188</v>
      </c>
      <c r="D143">
        <f t="shared" si="14"/>
        <v>7253.6256840593278</v>
      </c>
      <c r="E143">
        <f t="shared" si="13"/>
        <v>790225.41605185147</v>
      </c>
      <c r="F143" s="34"/>
    </row>
    <row r="144" spans="1:6" x14ac:dyDescent="0.25">
      <c r="A144" s="34">
        <v>138</v>
      </c>
      <c r="B144">
        <f t="shared" si="11"/>
        <v>8332.8297114072466</v>
      </c>
      <c r="C144">
        <f t="shared" si="12"/>
        <v>1089.0967309319412</v>
      </c>
      <c r="D144">
        <f t="shared" si="14"/>
        <v>7243.7329804753053</v>
      </c>
      <c r="E144">
        <f t="shared" si="13"/>
        <v>789136.31932091957</v>
      </c>
      <c r="F144" s="34"/>
    </row>
    <row r="145" spans="1:6" x14ac:dyDescent="0.25">
      <c r="A145" s="34">
        <v>139</v>
      </c>
      <c r="B145">
        <f t="shared" si="11"/>
        <v>8332.8297114072466</v>
      </c>
      <c r="C145">
        <f t="shared" si="12"/>
        <v>1099.0801176321502</v>
      </c>
      <c r="D145">
        <f t="shared" si="14"/>
        <v>7233.7495937750964</v>
      </c>
      <c r="E145">
        <f t="shared" si="13"/>
        <v>788037.2392032874</v>
      </c>
      <c r="F145" s="34"/>
    </row>
    <row r="146" spans="1:6" x14ac:dyDescent="0.25">
      <c r="A146" s="34">
        <v>140</v>
      </c>
      <c r="B146">
        <f t="shared" si="11"/>
        <v>8332.8297114072466</v>
      </c>
      <c r="C146">
        <f t="shared" si="12"/>
        <v>1109.1550187104458</v>
      </c>
      <c r="D146">
        <f t="shared" si="14"/>
        <v>7223.6746926968008</v>
      </c>
      <c r="E146">
        <f t="shared" si="13"/>
        <v>786928.08418457699</v>
      </c>
      <c r="F146" s="34"/>
    </row>
    <row r="147" spans="1:6" x14ac:dyDescent="0.25">
      <c r="A147" s="34">
        <v>141</v>
      </c>
      <c r="B147">
        <f t="shared" si="11"/>
        <v>8332.8297114072466</v>
      </c>
      <c r="C147">
        <f t="shared" si="12"/>
        <v>1119.3222730486241</v>
      </c>
      <c r="D147">
        <f t="shared" si="14"/>
        <v>7213.5074383586225</v>
      </c>
      <c r="E147">
        <f t="shared" si="13"/>
        <v>785808.76191152842</v>
      </c>
      <c r="F147" s="34"/>
    </row>
    <row r="148" spans="1:6" x14ac:dyDescent="0.25">
      <c r="A148" s="34">
        <v>142</v>
      </c>
      <c r="B148">
        <f t="shared" si="11"/>
        <v>8332.8297114072466</v>
      </c>
      <c r="C148">
        <f t="shared" si="12"/>
        <v>1129.5827272182369</v>
      </c>
      <c r="D148">
        <f t="shared" si="14"/>
        <v>7203.2469841890097</v>
      </c>
      <c r="E148">
        <f t="shared" si="13"/>
        <v>784679.17918431014</v>
      </c>
      <c r="F148" s="34"/>
    </row>
    <row r="149" spans="1:6" x14ac:dyDescent="0.25">
      <c r="A149" s="34">
        <v>143</v>
      </c>
      <c r="B149">
        <f t="shared" si="11"/>
        <v>8332.8297114072466</v>
      </c>
      <c r="C149">
        <f t="shared" si="12"/>
        <v>1139.9372355510704</v>
      </c>
      <c r="D149">
        <f t="shared" si="14"/>
        <v>7192.8924758561761</v>
      </c>
      <c r="E149">
        <f t="shared" si="13"/>
        <v>783539.24194875907</v>
      </c>
      <c r="F149" s="34"/>
    </row>
    <row r="150" spans="1:6" x14ac:dyDescent="0.25">
      <c r="A150" s="34">
        <v>144</v>
      </c>
      <c r="B150">
        <f t="shared" si="11"/>
        <v>8332.8297114072466</v>
      </c>
      <c r="C150">
        <f t="shared" si="12"/>
        <v>1150.386660210288</v>
      </c>
      <c r="D150">
        <f t="shared" si="14"/>
        <v>7182.4430511969585</v>
      </c>
      <c r="E150">
        <f t="shared" si="13"/>
        <v>782388.85528854874</v>
      </c>
      <c r="F150" s="34"/>
    </row>
    <row r="151" spans="1:6" x14ac:dyDescent="0.25">
      <c r="A151" s="34">
        <v>145</v>
      </c>
      <c r="B151">
        <f t="shared" si="11"/>
        <v>8332.8297114072466</v>
      </c>
      <c r="C151">
        <f t="shared" si="12"/>
        <v>1160.9318712622162</v>
      </c>
      <c r="D151">
        <f t="shared" si="14"/>
        <v>7171.8978401450304</v>
      </c>
      <c r="E151">
        <f t="shared" si="13"/>
        <v>781227.92341728648</v>
      </c>
      <c r="F151" s="34"/>
    </row>
    <row r="152" spans="1:6" x14ac:dyDescent="0.25">
      <c r="A152" s="34">
        <v>146</v>
      </c>
      <c r="B152">
        <f t="shared" si="11"/>
        <v>8332.8297114072466</v>
      </c>
      <c r="C152">
        <f t="shared" si="12"/>
        <v>1171.573746748787</v>
      </c>
      <c r="D152">
        <f t="shared" si="14"/>
        <v>7161.2559646584596</v>
      </c>
      <c r="E152">
        <f t="shared" si="13"/>
        <v>780056.34967053775</v>
      </c>
      <c r="F152" s="34"/>
    </row>
    <row r="153" spans="1:6" x14ac:dyDescent="0.25">
      <c r="A153" s="34">
        <v>147</v>
      </c>
      <c r="B153">
        <f t="shared" si="11"/>
        <v>8332.8297114072466</v>
      </c>
      <c r="C153">
        <f t="shared" si="12"/>
        <v>1182.3131727606506</v>
      </c>
      <c r="D153">
        <f t="shared" si="14"/>
        <v>7150.516538646596</v>
      </c>
      <c r="E153">
        <f t="shared" si="13"/>
        <v>778874.0364977771</v>
      </c>
      <c r="F153" s="34"/>
    </row>
    <row r="154" spans="1:6" x14ac:dyDescent="0.25">
      <c r="A154" s="34">
        <v>148</v>
      </c>
      <c r="B154">
        <f t="shared" si="11"/>
        <v>8332.8297114072466</v>
      </c>
      <c r="C154">
        <f t="shared" si="12"/>
        <v>1193.1510435109567</v>
      </c>
      <c r="D154">
        <f t="shared" si="14"/>
        <v>7139.6786678962899</v>
      </c>
      <c r="E154">
        <f t="shared" si="13"/>
        <v>777680.8854542661</v>
      </c>
      <c r="F154" s="1"/>
    </row>
    <row r="155" spans="1:6" x14ac:dyDescent="0.25">
      <c r="A155" s="34">
        <v>149</v>
      </c>
      <c r="B155">
        <f t="shared" si="11"/>
        <v>8332.8297114072466</v>
      </c>
      <c r="C155">
        <f t="shared" si="12"/>
        <v>1204.0882614098073</v>
      </c>
      <c r="D155">
        <f t="shared" si="14"/>
        <v>7128.7414499974393</v>
      </c>
      <c r="E155">
        <f t="shared" si="13"/>
        <v>776476.79719285632</v>
      </c>
      <c r="F155" s="34"/>
    </row>
    <row r="156" spans="1:6" x14ac:dyDescent="0.25">
      <c r="A156" s="34">
        <v>150</v>
      </c>
      <c r="B156">
        <f t="shared" si="11"/>
        <v>8332.8297114072466</v>
      </c>
      <c r="C156">
        <f t="shared" si="12"/>
        <v>1215.1257371393967</v>
      </c>
      <c r="D156">
        <f t="shared" si="14"/>
        <v>7117.7039742678498</v>
      </c>
      <c r="E156">
        <f t="shared" si="13"/>
        <v>775261.67145571695</v>
      </c>
      <c r="F156" s="34"/>
    </row>
    <row r="157" spans="1:6" x14ac:dyDescent="0.25">
      <c r="A157" s="34">
        <v>151</v>
      </c>
      <c r="B157">
        <f t="shared" si="11"/>
        <v>8332.8297114072466</v>
      </c>
      <c r="C157">
        <f t="shared" si="12"/>
        <v>1226.2643897298412</v>
      </c>
      <c r="D157">
        <f t="shared" si="14"/>
        <v>7106.5653216774053</v>
      </c>
      <c r="E157">
        <f t="shared" si="13"/>
        <v>774035.40706598712</v>
      </c>
      <c r="F157" s="34"/>
    </row>
    <row r="158" spans="1:6" x14ac:dyDescent="0.25">
      <c r="A158" s="34">
        <v>152</v>
      </c>
      <c r="B158">
        <f t="shared" si="11"/>
        <v>8332.8297114072466</v>
      </c>
      <c r="C158">
        <f t="shared" si="12"/>
        <v>1237.5051466356981</v>
      </c>
      <c r="D158">
        <f t="shared" si="14"/>
        <v>7095.3245647715485</v>
      </c>
      <c r="E158">
        <f t="shared" si="13"/>
        <v>772797.90191935143</v>
      </c>
      <c r="F158" s="34"/>
    </row>
    <row r="159" spans="1:6" x14ac:dyDescent="0.25">
      <c r="A159" s="34">
        <v>153</v>
      </c>
      <c r="B159">
        <f t="shared" si="11"/>
        <v>8332.8297114072466</v>
      </c>
      <c r="C159">
        <f t="shared" si="12"/>
        <v>1248.8489438131919</v>
      </c>
      <c r="D159">
        <f t="shared" si="14"/>
        <v>7083.9807675940547</v>
      </c>
      <c r="E159">
        <f t="shared" si="13"/>
        <v>771549.05297553819</v>
      </c>
      <c r="F159" s="34"/>
    </row>
    <row r="160" spans="1:6" x14ac:dyDescent="0.25">
      <c r="A160" s="34">
        <v>154</v>
      </c>
      <c r="B160">
        <f t="shared" si="11"/>
        <v>8332.8297114072466</v>
      </c>
      <c r="C160">
        <f t="shared" si="12"/>
        <v>1260.2967257981463</v>
      </c>
      <c r="D160">
        <f t="shared" si="14"/>
        <v>7072.5329856091003</v>
      </c>
      <c r="E160">
        <f t="shared" si="13"/>
        <v>770288.75624974002</v>
      </c>
      <c r="F160" s="34"/>
    </row>
    <row r="161" spans="1:6" x14ac:dyDescent="0.25">
      <c r="A161" s="34">
        <v>155</v>
      </c>
      <c r="B161">
        <f t="shared" si="11"/>
        <v>8332.8297114072466</v>
      </c>
      <c r="C161">
        <f t="shared" si="12"/>
        <v>1271.84944578463</v>
      </c>
      <c r="D161">
        <f t="shared" si="14"/>
        <v>7060.9802656226166</v>
      </c>
      <c r="E161">
        <f t="shared" si="13"/>
        <v>769016.90680395544</v>
      </c>
      <c r="F161" s="34"/>
    </row>
    <row r="162" spans="1:6" x14ac:dyDescent="0.25">
      <c r="A162" s="34">
        <v>156</v>
      </c>
      <c r="B162">
        <f t="shared" si="11"/>
        <v>8332.8297114072466</v>
      </c>
      <c r="C162">
        <f t="shared" si="12"/>
        <v>1283.5080657043209</v>
      </c>
      <c r="D162">
        <f t="shared" si="14"/>
        <v>7049.3216457029257</v>
      </c>
      <c r="E162">
        <f t="shared" si="13"/>
        <v>767733.39873825107</v>
      </c>
      <c r="F162" s="34"/>
    </row>
    <row r="163" spans="1:6" x14ac:dyDescent="0.25">
      <c r="A163" s="34">
        <v>157</v>
      </c>
      <c r="B163">
        <f t="shared" si="11"/>
        <v>8332.8297114072466</v>
      </c>
      <c r="C163">
        <f t="shared" si="12"/>
        <v>1295.2735563066117</v>
      </c>
      <c r="D163">
        <f t="shared" si="14"/>
        <v>7037.5561551006349</v>
      </c>
      <c r="E163">
        <f t="shared" si="13"/>
        <v>766438.12518194446</v>
      </c>
      <c r="F163" s="34"/>
    </row>
    <row r="164" spans="1:6" x14ac:dyDescent="0.25">
      <c r="A164" s="34">
        <v>158</v>
      </c>
      <c r="B164">
        <f t="shared" si="11"/>
        <v>8332.8297114072466</v>
      </c>
      <c r="C164">
        <f t="shared" si="12"/>
        <v>1307.1468972394223</v>
      </c>
      <c r="D164">
        <f t="shared" si="14"/>
        <v>7025.6828141678243</v>
      </c>
      <c r="E164">
        <f t="shared" si="13"/>
        <v>765130.97828470508</v>
      </c>
      <c r="F164" s="34"/>
    </row>
    <row r="165" spans="1:6" x14ac:dyDescent="0.25">
      <c r="A165" s="34">
        <v>159</v>
      </c>
      <c r="B165">
        <f t="shared" si="11"/>
        <v>8332.8297114072466</v>
      </c>
      <c r="C165">
        <f t="shared" si="12"/>
        <v>1319.129077130784</v>
      </c>
      <c r="D165">
        <f t="shared" si="14"/>
        <v>7013.7006342764626</v>
      </c>
      <c r="E165">
        <f t="shared" si="13"/>
        <v>763811.84920757427</v>
      </c>
      <c r="F165" s="34"/>
    </row>
    <row r="166" spans="1:6" x14ac:dyDescent="0.25">
      <c r="A166" s="34">
        <v>160</v>
      </c>
      <c r="B166">
        <f t="shared" si="11"/>
        <v>8332.8297114072466</v>
      </c>
      <c r="C166">
        <f t="shared" si="12"/>
        <v>1331.2210936711499</v>
      </c>
      <c r="D166">
        <f t="shared" si="14"/>
        <v>7001.6086177360967</v>
      </c>
      <c r="E166">
        <f t="shared" si="13"/>
        <v>762480.62811390311</v>
      </c>
      <c r="F166" s="34"/>
    </row>
    <row r="167" spans="1:6" x14ac:dyDescent="0.25">
      <c r="A167" s="34">
        <v>161</v>
      </c>
      <c r="B167">
        <f t="shared" si="11"/>
        <v>8332.8297114072466</v>
      </c>
      <c r="C167">
        <f t="shared" si="12"/>
        <v>1343.4239536964678</v>
      </c>
      <c r="D167">
        <f t="shared" si="14"/>
        <v>6989.4057577107787</v>
      </c>
      <c r="E167">
        <f t="shared" si="13"/>
        <v>761137.2041602066</v>
      </c>
      <c r="F167" s="1"/>
    </row>
    <row r="168" spans="1:6" x14ac:dyDescent="0.25">
      <c r="A168" s="34">
        <v>162</v>
      </c>
      <c r="B168">
        <f t="shared" si="11"/>
        <v>8332.8297114072466</v>
      </c>
      <c r="C168">
        <f t="shared" si="12"/>
        <v>1355.7386732720197</v>
      </c>
      <c r="D168">
        <f t="shared" si="14"/>
        <v>6977.0910381352269</v>
      </c>
      <c r="E168">
        <f t="shared" si="13"/>
        <v>759781.46548693452</v>
      </c>
      <c r="F168" s="1"/>
    </row>
    <row r="169" spans="1:6" x14ac:dyDescent="0.25">
      <c r="A169" s="34">
        <v>163</v>
      </c>
      <c r="B169">
        <f t="shared" si="11"/>
        <v>8332.8297114072466</v>
      </c>
      <c r="C169">
        <f t="shared" si="12"/>
        <v>1368.1662777770134</v>
      </c>
      <c r="D169">
        <f t="shared" si="14"/>
        <v>6964.6634336302332</v>
      </c>
      <c r="E169">
        <f t="shared" si="13"/>
        <v>758413.29920915747</v>
      </c>
      <c r="F169" s="34"/>
    </row>
    <row r="170" spans="1:6" x14ac:dyDescent="0.25">
      <c r="A170" s="34">
        <v>164</v>
      </c>
      <c r="B170">
        <f t="shared" si="11"/>
        <v>8332.8297114072466</v>
      </c>
      <c r="C170">
        <f t="shared" si="12"/>
        <v>1380.70780198997</v>
      </c>
      <c r="D170">
        <f t="shared" si="14"/>
        <v>6952.1219094172766</v>
      </c>
      <c r="E170">
        <f t="shared" si="13"/>
        <v>757032.59140716749</v>
      </c>
      <c r="F170" s="34"/>
    </row>
    <row r="171" spans="1:6" x14ac:dyDescent="0.25">
      <c r="A171" s="34">
        <v>165</v>
      </c>
      <c r="B171">
        <f t="shared" si="11"/>
        <v>8332.8297114072466</v>
      </c>
      <c r="C171">
        <f t="shared" si="12"/>
        <v>1393.3642901748781</v>
      </c>
      <c r="D171">
        <f t="shared" si="14"/>
        <v>6939.4654212323685</v>
      </c>
      <c r="E171">
        <f t="shared" si="13"/>
        <v>755639.22711699258</v>
      </c>
      <c r="F171" s="34"/>
    </row>
    <row r="172" spans="1:6" x14ac:dyDescent="0.25">
      <c r="A172" s="34">
        <v>166</v>
      </c>
      <c r="B172">
        <f t="shared" si="11"/>
        <v>8332.8297114072466</v>
      </c>
      <c r="C172">
        <f t="shared" si="12"/>
        <v>1406.1367961681481</v>
      </c>
      <c r="D172">
        <f t="shared" si="14"/>
        <v>6926.6929152390985</v>
      </c>
      <c r="E172">
        <f t="shared" si="13"/>
        <v>754233.09032082441</v>
      </c>
      <c r="F172" s="34"/>
    </row>
    <row r="173" spans="1:6" x14ac:dyDescent="0.25">
      <c r="A173" s="34">
        <v>167</v>
      </c>
      <c r="B173">
        <f t="shared" si="11"/>
        <v>8332.8297114072466</v>
      </c>
      <c r="C173">
        <f t="shared" si="12"/>
        <v>1419.0263834663556</v>
      </c>
      <c r="D173">
        <f t="shared" si="14"/>
        <v>6913.803327940891</v>
      </c>
      <c r="E173">
        <f t="shared" si="13"/>
        <v>752814.06393735809</v>
      </c>
      <c r="F173" s="34"/>
    </row>
    <row r="174" spans="1:6" x14ac:dyDescent="0.25">
      <c r="A174" s="34">
        <v>168</v>
      </c>
      <c r="B174">
        <f t="shared" si="11"/>
        <v>8332.8297114072466</v>
      </c>
      <c r="C174">
        <f t="shared" si="12"/>
        <v>1432.0341253147972</v>
      </c>
      <c r="D174">
        <f t="shared" si="14"/>
        <v>6900.7955860924494</v>
      </c>
      <c r="E174">
        <f t="shared" si="13"/>
        <v>751382.0298120433</v>
      </c>
      <c r="F174" s="34"/>
    </row>
    <row r="175" spans="1:6" x14ac:dyDescent="0.25">
      <c r="A175" s="34">
        <v>169</v>
      </c>
      <c r="B175">
        <f t="shared" si="11"/>
        <v>8332.8297114072466</v>
      </c>
      <c r="C175">
        <f t="shared" si="12"/>
        <v>1445.161104796849</v>
      </c>
      <c r="D175">
        <f t="shared" si="14"/>
        <v>6887.6686066103975</v>
      </c>
      <c r="E175">
        <f t="shared" si="13"/>
        <v>749936.8687072465</v>
      </c>
      <c r="F175" s="34"/>
    </row>
    <row r="176" spans="1:6" x14ac:dyDescent="0.25">
      <c r="A176" s="34">
        <v>170</v>
      </c>
      <c r="B176">
        <f t="shared" si="11"/>
        <v>8332.8297114072466</v>
      </c>
      <c r="C176">
        <f t="shared" si="12"/>
        <v>1458.4084149241544</v>
      </c>
      <c r="D176">
        <f t="shared" si="14"/>
        <v>6874.4212964830922</v>
      </c>
      <c r="E176">
        <f t="shared" si="13"/>
        <v>748478.46029232233</v>
      </c>
      <c r="F176" s="34"/>
    </row>
    <row r="177" spans="1:6" x14ac:dyDescent="0.25">
      <c r="A177" s="34">
        <v>171</v>
      </c>
      <c r="B177">
        <f t="shared" si="11"/>
        <v>8332.8297114072466</v>
      </c>
      <c r="C177">
        <f t="shared" si="12"/>
        <v>1471.7771587276247</v>
      </c>
      <c r="D177">
        <f t="shared" si="14"/>
        <v>6861.0525526796218</v>
      </c>
      <c r="E177">
        <f t="shared" si="13"/>
        <v>747006.68313359469</v>
      </c>
      <c r="F177" s="34"/>
    </row>
    <row r="178" spans="1:6" x14ac:dyDescent="0.25">
      <c r="A178" s="34">
        <v>172</v>
      </c>
      <c r="B178">
        <f t="shared" si="11"/>
        <v>8332.8297114072466</v>
      </c>
      <c r="C178">
        <f t="shared" si="12"/>
        <v>1485.2684493492952</v>
      </c>
      <c r="D178">
        <f t="shared" si="14"/>
        <v>6847.5612620579514</v>
      </c>
      <c r="E178">
        <f t="shared" si="13"/>
        <v>745521.41468424536</v>
      </c>
      <c r="F178" s="34"/>
    </row>
    <row r="179" spans="1:6" x14ac:dyDescent="0.25">
      <c r="A179" s="34">
        <v>173</v>
      </c>
      <c r="B179">
        <f t="shared" si="11"/>
        <v>8332.8297114072466</v>
      </c>
      <c r="C179">
        <f t="shared" si="12"/>
        <v>1498.8834101349976</v>
      </c>
      <c r="D179">
        <f t="shared" si="14"/>
        <v>6833.946301272249</v>
      </c>
      <c r="E179">
        <f t="shared" si="13"/>
        <v>744022.53127411031</v>
      </c>
      <c r="F179" s="34"/>
    </row>
    <row r="180" spans="1:6" x14ac:dyDescent="0.25">
      <c r="A180" s="34">
        <v>174</v>
      </c>
      <c r="B180">
        <f t="shared" si="11"/>
        <v>8332.8297114072466</v>
      </c>
      <c r="C180">
        <f t="shared" si="12"/>
        <v>1512.6231747279026</v>
      </c>
      <c r="D180">
        <f t="shared" si="14"/>
        <v>6820.206536679344</v>
      </c>
      <c r="E180">
        <f t="shared" si="13"/>
        <v>742509.90809938242</v>
      </c>
      <c r="F180" s="34"/>
    </row>
    <row r="181" spans="1:6" x14ac:dyDescent="0.25">
      <c r="A181" s="34">
        <v>175</v>
      </c>
      <c r="B181">
        <f t="shared" si="11"/>
        <v>8332.8297114072466</v>
      </c>
      <c r="C181">
        <f t="shared" si="12"/>
        <v>1526.4888871629073</v>
      </c>
      <c r="D181">
        <f t="shared" si="14"/>
        <v>6806.3408242443393</v>
      </c>
      <c r="E181">
        <f t="shared" si="13"/>
        <v>740983.41921221954</v>
      </c>
      <c r="F181" s="1"/>
    </row>
    <row r="182" spans="1:6" x14ac:dyDescent="0.25">
      <c r="A182" s="34">
        <v>176</v>
      </c>
      <c r="B182">
        <f t="shared" ref="B182:B245" si="15">IF(E181&gt;$F$1,$F$1,IF(E181&gt;0,(E181+D182),0))</f>
        <v>8332.8297114072466</v>
      </c>
      <c r="C182">
        <f t="shared" ref="C182:C245" si="16">B182-D182</f>
        <v>1540.4817019619013</v>
      </c>
      <c r="D182">
        <f t="shared" si="14"/>
        <v>6792.3480094453453</v>
      </c>
      <c r="E182">
        <f t="shared" ref="E182:E245" si="17">E181-C182</f>
        <v>739442.93751025759</v>
      </c>
      <c r="F182" s="34"/>
    </row>
    <row r="183" spans="1:6" x14ac:dyDescent="0.25">
      <c r="A183" s="34">
        <v>177</v>
      </c>
      <c r="B183">
        <f t="shared" si="15"/>
        <v>8332.8297114072466</v>
      </c>
      <c r="C183">
        <f t="shared" si="16"/>
        <v>1554.6027842298854</v>
      </c>
      <c r="D183">
        <f t="shared" si="14"/>
        <v>6778.2269271773612</v>
      </c>
      <c r="E183">
        <f t="shared" si="17"/>
        <v>737888.33472602768</v>
      </c>
      <c r="F183" s="34"/>
    </row>
    <row r="184" spans="1:6" x14ac:dyDescent="0.25">
      <c r="A184" s="34">
        <v>178</v>
      </c>
      <c r="B184">
        <f t="shared" si="15"/>
        <v>8332.8297114072466</v>
      </c>
      <c r="C184">
        <f t="shared" si="16"/>
        <v>1568.853309751993</v>
      </c>
      <c r="D184">
        <f t="shared" si="14"/>
        <v>6763.9764016552535</v>
      </c>
      <c r="E184">
        <f t="shared" si="17"/>
        <v>736319.48141627572</v>
      </c>
      <c r="F184" s="34"/>
    </row>
    <row r="185" spans="1:6" x14ac:dyDescent="0.25">
      <c r="A185" s="34">
        <v>179</v>
      </c>
      <c r="B185">
        <f t="shared" si="15"/>
        <v>8332.8297114072466</v>
      </c>
      <c r="C185">
        <f t="shared" si="16"/>
        <v>1583.2344650913856</v>
      </c>
      <c r="D185">
        <f t="shared" si="14"/>
        <v>6749.595246315861</v>
      </c>
      <c r="E185">
        <f t="shared" si="17"/>
        <v>734736.24695118435</v>
      </c>
      <c r="F185" s="34"/>
    </row>
    <row r="186" spans="1:6" x14ac:dyDescent="0.25">
      <c r="A186" s="34">
        <v>180</v>
      </c>
      <c r="B186">
        <f t="shared" si="15"/>
        <v>8332.8297114072466</v>
      </c>
      <c r="C186">
        <f t="shared" si="16"/>
        <v>1597.747447688057</v>
      </c>
      <c r="D186">
        <f t="shared" si="14"/>
        <v>6735.0822637191895</v>
      </c>
      <c r="E186">
        <f t="shared" si="17"/>
        <v>733138.49950349634</v>
      </c>
      <c r="F186" s="34"/>
    </row>
    <row r="187" spans="1:6" x14ac:dyDescent="0.25">
      <c r="A187" s="34">
        <v>181</v>
      </c>
      <c r="B187">
        <f t="shared" si="15"/>
        <v>8332.8297114072466</v>
      </c>
      <c r="C187">
        <f t="shared" si="16"/>
        <v>1612.3934659585302</v>
      </c>
      <c r="D187">
        <f t="shared" si="14"/>
        <v>6720.4362454487164</v>
      </c>
      <c r="E187">
        <f t="shared" si="17"/>
        <v>731526.1060375378</v>
      </c>
      <c r="F187" s="34"/>
    </row>
    <row r="188" spans="1:6" x14ac:dyDescent="0.25">
      <c r="A188" s="34">
        <v>182</v>
      </c>
      <c r="B188">
        <f t="shared" si="15"/>
        <v>8332.8297114072466</v>
      </c>
      <c r="C188">
        <f t="shared" si="16"/>
        <v>1627.1737393964841</v>
      </c>
      <c r="D188">
        <f t="shared" si="14"/>
        <v>6705.6559720107625</v>
      </c>
      <c r="E188">
        <f t="shared" si="17"/>
        <v>729898.9322981413</v>
      </c>
      <c r="F188" s="34"/>
    </row>
    <row r="189" spans="1:6" x14ac:dyDescent="0.25">
      <c r="A189" s="34">
        <v>183</v>
      </c>
      <c r="B189">
        <f t="shared" si="15"/>
        <v>8332.8297114072466</v>
      </c>
      <c r="C189">
        <f t="shared" si="16"/>
        <v>1642.0894986742842</v>
      </c>
      <c r="D189">
        <f t="shared" si="14"/>
        <v>6690.7402127329624</v>
      </c>
      <c r="E189">
        <f t="shared" si="17"/>
        <v>728256.84279946703</v>
      </c>
      <c r="F189" s="34"/>
    </row>
    <row r="190" spans="1:6" x14ac:dyDescent="0.25">
      <c r="A190" s="34">
        <v>184</v>
      </c>
      <c r="B190">
        <f t="shared" si="15"/>
        <v>8332.8297114072466</v>
      </c>
      <c r="C190">
        <f t="shared" si="16"/>
        <v>1657.1419857454657</v>
      </c>
      <c r="D190">
        <f t="shared" si="14"/>
        <v>6675.6877256617809</v>
      </c>
      <c r="E190">
        <f t="shared" si="17"/>
        <v>726599.70081372152</v>
      </c>
      <c r="F190" s="34"/>
    </row>
    <row r="191" spans="1:6" x14ac:dyDescent="0.25">
      <c r="A191" s="34">
        <v>185</v>
      </c>
      <c r="B191">
        <f t="shared" si="15"/>
        <v>8332.8297114072466</v>
      </c>
      <c r="C191">
        <f t="shared" si="16"/>
        <v>1672.3324539481318</v>
      </c>
      <c r="D191">
        <f t="shared" si="14"/>
        <v>6660.4972574591147</v>
      </c>
      <c r="E191">
        <f t="shared" si="17"/>
        <v>724927.36835977342</v>
      </c>
      <c r="F191" s="34"/>
    </row>
    <row r="192" spans="1:6" x14ac:dyDescent="0.25">
      <c r="A192" s="34">
        <v>186</v>
      </c>
      <c r="B192">
        <f t="shared" si="15"/>
        <v>8332.8297114072466</v>
      </c>
      <c r="C192">
        <f t="shared" si="16"/>
        <v>1687.6621681093229</v>
      </c>
      <c r="D192">
        <f t="shared" si="14"/>
        <v>6645.1675432979237</v>
      </c>
      <c r="E192">
        <f t="shared" si="17"/>
        <v>723239.7061916641</v>
      </c>
      <c r="F192" s="34"/>
    </row>
    <row r="193" spans="1:6" x14ac:dyDescent="0.25">
      <c r="A193" s="34">
        <v>187</v>
      </c>
      <c r="B193">
        <f t="shared" si="15"/>
        <v>8332.8297114072466</v>
      </c>
      <c r="C193">
        <f t="shared" si="16"/>
        <v>1703.132404650326</v>
      </c>
      <c r="D193">
        <f t="shared" si="14"/>
        <v>6629.6973067569206</v>
      </c>
      <c r="E193">
        <f t="shared" si="17"/>
        <v>721536.57378701377</v>
      </c>
      <c r="F193" s="34"/>
    </row>
    <row r="194" spans="1:6" x14ac:dyDescent="0.25">
      <c r="A194" s="34">
        <v>188</v>
      </c>
      <c r="B194">
        <f t="shared" si="15"/>
        <v>8332.8297114072466</v>
      </c>
      <c r="C194">
        <f t="shared" si="16"/>
        <v>1718.7444516929545</v>
      </c>
      <c r="D194">
        <f t="shared" si="14"/>
        <v>6614.0852597142921</v>
      </c>
      <c r="E194">
        <f t="shared" si="17"/>
        <v>719817.82933532086</v>
      </c>
      <c r="F194" s="1"/>
    </row>
    <row r="195" spans="1:6" x14ac:dyDescent="0.25">
      <c r="A195" s="34">
        <v>189</v>
      </c>
      <c r="B195">
        <f t="shared" si="15"/>
        <v>8332.8297114072466</v>
      </c>
      <c r="C195">
        <f t="shared" si="16"/>
        <v>1734.4996091668054</v>
      </c>
      <c r="D195">
        <f t="shared" si="14"/>
        <v>6598.3301022404412</v>
      </c>
      <c r="E195">
        <f t="shared" si="17"/>
        <v>718083.3297261541</v>
      </c>
      <c r="F195" s="1"/>
    </row>
    <row r="196" spans="1:6" x14ac:dyDescent="0.25">
      <c r="A196" s="34">
        <v>190</v>
      </c>
      <c r="B196">
        <f t="shared" si="15"/>
        <v>8332.8297114072466</v>
      </c>
      <c r="C196">
        <f t="shared" si="16"/>
        <v>1750.3991889175004</v>
      </c>
      <c r="D196">
        <f t="shared" si="14"/>
        <v>6582.4305224897462</v>
      </c>
      <c r="E196">
        <f t="shared" si="17"/>
        <v>716332.93053723662</v>
      </c>
      <c r="F196" s="34"/>
    </row>
    <row r="197" spans="1:6" x14ac:dyDescent="0.25">
      <c r="A197" s="34">
        <v>191</v>
      </c>
      <c r="B197">
        <f t="shared" si="15"/>
        <v>8332.8297114072466</v>
      </c>
      <c r="C197">
        <f t="shared" si="16"/>
        <v>1766.4445148159111</v>
      </c>
      <c r="D197">
        <f t="shared" si="14"/>
        <v>6566.3851965913354</v>
      </c>
      <c r="E197">
        <f t="shared" si="17"/>
        <v>714566.48602242069</v>
      </c>
      <c r="F197" s="34"/>
    </row>
    <row r="198" spans="1:6" x14ac:dyDescent="0.25">
      <c r="A198" s="34">
        <v>192</v>
      </c>
      <c r="B198">
        <f t="shared" si="15"/>
        <v>8332.8297114072466</v>
      </c>
      <c r="C198">
        <f t="shared" si="16"/>
        <v>1782.6369228683898</v>
      </c>
      <c r="D198">
        <f t="shared" si="14"/>
        <v>6550.1927885388568</v>
      </c>
      <c r="E198">
        <f t="shared" si="17"/>
        <v>712783.84909955226</v>
      </c>
      <c r="F198" s="34"/>
    </row>
    <row r="199" spans="1:6" x14ac:dyDescent="0.25">
      <c r="A199" s="34">
        <v>193</v>
      </c>
      <c r="B199">
        <f t="shared" si="15"/>
        <v>8332.8297114072466</v>
      </c>
      <c r="C199">
        <f t="shared" si="16"/>
        <v>1798.9777613280176</v>
      </c>
      <c r="D199">
        <f t="shared" si="14"/>
        <v>6533.851950079229</v>
      </c>
      <c r="E199">
        <f t="shared" si="17"/>
        <v>710984.87133822427</v>
      </c>
      <c r="F199" s="34"/>
    </row>
    <row r="200" spans="1:6" x14ac:dyDescent="0.25">
      <c r="A200" s="34">
        <v>194</v>
      </c>
      <c r="B200">
        <f t="shared" si="15"/>
        <v>8332.8297114072466</v>
      </c>
      <c r="C200">
        <f t="shared" si="16"/>
        <v>1815.4683908068573</v>
      </c>
      <c r="D200">
        <f t="shared" ref="D200:D263" si="18">E199*$D$2/12</f>
        <v>6517.3613206003893</v>
      </c>
      <c r="E200">
        <f t="shared" si="17"/>
        <v>709169.40294741746</v>
      </c>
      <c r="F200" s="34"/>
    </row>
    <row r="201" spans="1:6" x14ac:dyDescent="0.25">
      <c r="A201" s="34">
        <v>195</v>
      </c>
      <c r="B201">
        <f t="shared" si="15"/>
        <v>8332.8297114072466</v>
      </c>
      <c r="C201">
        <f t="shared" si="16"/>
        <v>1832.1101843892529</v>
      </c>
      <c r="D201">
        <f t="shared" si="18"/>
        <v>6500.7195270179936</v>
      </c>
      <c r="E201">
        <f t="shared" si="17"/>
        <v>707337.29276302818</v>
      </c>
      <c r="F201" s="34"/>
    </row>
    <row r="202" spans="1:6" x14ac:dyDescent="0.25">
      <c r="A202" s="34">
        <v>196</v>
      </c>
      <c r="B202">
        <f t="shared" si="15"/>
        <v>8332.8297114072466</v>
      </c>
      <c r="C202">
        <f t="shared" si="16"/>
        <v>1848.9045277461546</v>
      </c>
      <c r="D202">
        <f t="shared" si="18"/>
        <v>6483.925183661092</v>
      </c>
      <c r="E202">
        <f t="shared" si="17"/>
        <v>705488.38823528204</v>
      </c>
      <c r="F202" s="34"/>
    </row>
    <row r="203" spans="1:6" x14ac:dyDescent="0.25">
      <c r="A203" s="34">
        <v>197</v>
      </c>
      <c r="B203">
        <f t="shared" si="15"/>
        <v>8332.8297114072466</v>
      </c>
      <c r="C203">
        <f t="shared" si="16"/>
        <v>1865.8528192504946</v>
      </c>
      <c r="D203">
        <f t="shared" si="18"/>
        <v>6466.976892156752</v>
      </c>
      <c r="E203">
        <f t="shared" si="17"/>
        <v>703622.53541603149</v>
      </c>
      <c r="F203" s="34"/>
    </row>
    <row r="204" spans="1:6" x14ac:dyDescent="0.25">
      <c r="A204" s="34">
        <v>198</v>
      </c>
      <c r="B204">
        <f t="shared" si="15"/>
        <v>8332.8297114072466</v>
      </c>
      <c r="C204">
        <f t="shared" si="16"/>
        <v>1882.9564700936253</v>
      </c>
      <c r="D204">
        <f t="shared" si="18"/>
        <v>6449.8732413136213</v>
      </c>
      <c r="E204">
        <f t="shared" si="17"/>
        <v>701739.57894593792</v>
      </c>
      <c r="F204" s="34"/>
    </row>
    <row r="205" spans="1:6" x14ac:dyDescent="0.25">
      <c r="A205" s="34">
        <v>199</v>
      </c>
      <c r="B205">
        <f t="shared" si="15"/>
        <v>8332.8297114072466</v>
      </c>
      <c r="C205">
        <f t="shared" si="16"/>
        <v>1900.2169044028151</v>
      </c>
      <c r="D205">
        <f t="shared" si="18"/>
        <v>6432.6128070044315</v>
      </c>
      <c r="E205">
        <f t="shared" si="17"/>
        <v>699839.36204153509</v>
      </c>
      <c r="F205" s="34"/>
    </row>
    <row r="206" spans="1:6" x14ac:dyDescent="0.25">
      <c r="A206" s="34">
        <v>200</v>
      </c>
      <c r="B206">
        <f t="shared" si="15"/>
        <v>8332.8297114072466</v>
      </c>
      <c r="C206">
        <f t="shared" si="16"/>
        <v>1917.635559359841</v>
      </c>
      <c r="D206">
        <f t="shared" si="18"/>
        <v>6415.1941520474056</v>
      </c>
      <c r="E206">
        <f t="shared" si="17"/>
        <v>697921.72648217529</v>
      </c>
      <c r="F206" s="34"/>
    </row>
    <row r="207" spans="1:6" x14ac:dyDescent="0.25">
      <c r="A207" s="34">
        <v>201</v>
      </c>
      <c r="B207">
        <f t="shared" si="15"/>
        <v>8332.8297114072466</v>
      </c>
      <c r="C207">
        <f t="shared" si="16"/>
        <v>1935.2138853206397</v>
      </c>
      <c r="D207">
        <f t="shared" si="18"/>
        <v>6397.6158260866068</v>
      </c>
      <c r="E207">
        <f t="shared" si="17"/>
        <v>695986.51259685471</v>
      </c>
      <c r="F207" s="34"/>
    </row>
    <row r="208" spans="1:6" x14ac:dyDescent="0.25">
      <c r="A208" s="34">
        <v>202</v>
      </c>
      <c r="B208">
        <f t="shared" si="15"/>
        <v>8332.8297114072466</v>
      </c>
      <c r="C208">
        <f t="shared" si="16"/>
        <v>1952.9533459360782</v>
      </c>
      <c r="D208">
        <f t="shared" si="18"/>
        <v>6379.8763654711684</v>
      </c>
      <c r="E208">
        <f t="shared" si="17"/>
        <v>694033.55925091868</v>
      </c>
      <c r="F208" s="1"/>
    </row>
    <row r="209" spans="1:6" x14ac:dyDescent="0.25">
      <c r="A209" s="34">
        <v>203</v>
      </c>
      <c r="B209">
        <f t="shared" si="15"/>
        <v>8332.8297114072466</v>
      </c>
      <c r="C209">
        <f t="shared" si="16"/>
        <v>1970.8554182738253</v>
      </c>
      <c r="D209">
        <f t="shared" si="18"/>
        <v>6361.9742931334213</v>
      </c>
      <c r="E209">
        <f t="shared" si="17"/>
        <v>692062.70383264485</v>
      </c>
      <c r="F209" s="34"/>
    </row>
    <row r="210" spans="1:6" x14ac:dyDescent="0.25">
      <c r="A210" s="34">
        <v>204</v>
      </c>
      <c r="B210">
        <f t="shared" si="15"/>
        <v>8332.8297114072466</v>
      </c>
      <c r="C210">
        <f t="shared" si="16"/>
        <v>1988.9215929413349</v>
      </c>
      <c r="D210">
        <f t="shared" si="18"/>
        <v>6343.9081184659117</v>
      </c>
      <c r="E210">
        <f t="shared" si="17"/>
        <v>690073.78223970346</v>
      </c>
      <c r="F210" s="34"/>
    </row>
    <row r="211" spans="1:6" x14ac:dyDescent="0.25">
      <c r="A211" s="34">
        <v>205</v>
      </c>
      <c r="B211">
        <f t="shared" si="15"/>
        <v>8332.8297114072466</v>
      </c>
      <c r="C211">
        <f t="shared" si="16"/>
        <v>2007.1533742099646</v>
      </c>
      <c r="D211">
        <f t="shared" si="18"/>
        <v>6325.676337197282</v>
      </c>
      <c r="E211">
        <f t="shared" si="17"/>
        <v>688066.62886549346</v>
      </c>
      <c r="F211" s="34"/>
    </row>
    <row r="212" spans="1:6" x14ac:dyDescent="0.25">
      <c r="A212" s="34">
        <v>206</v>
      </c>
      <c r="B212">
        <f t="shared" si="15"/>
        <v>8332.8297114072466</v>
      </c>
      <c r="C212">
        <f t="shared" si="16"/>
        <v>2025.552280140223</v>
      </c>
      <c r="D212">
        <f t="shared" si="18"/>
        <v>6307.2774312670235</v>
      </c>
      <c r="E212">
        <f t="shared" si="17"/>
        <v>686041.07658535324</v>
      </c>
      <c r="F212" s="34"/>
    </row>
    <row r="213" spans="1:6" x14ac:dyDescent="0.25">
      <c r="A213" s="34">
        <v>207</v>
      </c>
      <c r="B213">
        <f t="shared" si="15"/>
        <v>8332.8297114072466</v>
      </c>
      <c r="C213">
        <f t="shared" si="16"/>
        <v>2044.1198427081754</v>
      </c>
      <c r="D213">
        <f t="shared" si="18"/>
        <v>6288.7098686990712</v>
      </c>
      <c r="E213">
        <f t="shared" si="17"/>
        <v>683996.95674264501</v>
      </c>
      <c r="F213" s="34"/>
    </row>
    <row r="214" spans="1:6" x14ac:dyDescent="0.25">
      <c r="A214" s="34">
        <v>208</v>
      </c>
      <c r="B214">
        <f t="shared" si="15"/>
        <v>8332.8297114072466</v>
      </c>
      <c r="C214">
        <f t="shared" si="16"/>
        <v>2062.8576079330005</v>
      </c>
      <c r="D214">
        <f t="shared" si="18"/>
        <v>6269.9721034742461</v>
      </c>
      <c r="E214">
        <f t="shared" si="17"/>
        <v>681934.09913471201</v>
      </c>
      <c r="F214" s="34"/>
    </row>
    <row r="215" spans="1:6" x14ac:dyDescent="0.25">
      <c r="A215" s="34">
        <v>209</v>
      </c>
      <c r="B215">
        <f t="shared" si="15"/>
        <v>8332.8297114072466</v>
      </c>
      <c r="C215">
        <f t="shared" si="16"/>
        <v>2081.7671360057193</v>
      </c>
      <c r="D215">
        <f t="shared" si="18"/>
        <v>6251.0625754015273</v>
      </c>
      <c r="E215">
        <f t="shared" si="17"/>
        <v>679852.33199870633</v>
      </c>
      <c r="F215" s="34"/>
    </row>
    <row r="216" spans="1:6" x14ac:dyDescent="0.25">
      <c r="A216" s="34">
        <v>210</v>
      </c>
      <c r="B216">
        <f t="shared" si="15"/>
        <v>8332.8297114072466</v>
      </c>
      <c r="C216">
        <f t="shared" si="16"/>
        <v>2100.8500014191059</v>
      </c>
      <c r="D216">
        <f t="shared" si="18"/>
        <v>6231.9797099881407</v>
      </c>
      <c r="E216">
        <f t="shared" si="17"/>
        <v>677751.48199728725</v>
      </c>
      <c r="F216" s="34"/>
    </row>
    <row r="217" spans="1:6" x14ac:dyDescent="0.25">
      <c r="A217" s="34">
        <v>211</v>
      </c>
      <c r="B217">
        <f t="shared" si="15"/>
        <v>8332.8297114072466</v>
      </c>
      <c r="C217">
        <f t="shared" si="16"/>
        <v>2120.1077930987803</v>
      </c>
      <c r="D217">
        <f t="shared" si="18"/>
        <v>6212.7219183084662</v>
      </c>
      <c r="E217">
        <f t="shared" si="17"/>
        <v>675631.37420418847</v>
      </c>
      <c r="F217" s="34"/>
    </row>
    <row r="218" spans="1:6" x14ac:dyDescent="0.25">
      <c r="A218" s="34">
        <v>212</v>
      </c>
      <c r="B218">
        <f t="shared" si="15"/>
        <v>8332.8297114072466</v>
      </c>
      <c r="C218">
        <f t="shared" si="16"/>
        <v>2139.5421145355194</v>
      </c>
      <c r="D218">
        <f t="shared" si="18"/>
        <v>6193.2875968717271</v>
      </c>
      <c r="E218">
        <f t="shared" si="17"/>
        <v>673491.83208965301</v>
      </c>
      <c r="F218" s="34"/>
    </row>
    <row r="219" spans="1:6" x14ac:dyDescent="0.25">
      <c r="A219" s="34">
        <v>213</v>
      </c>
      <c r="B219">
        <f t="shared" si="15"/>
        <v>8332.8297114072466</v>
      </c>
      <c r="C219">
        <f t="shared" si="16"/>
        <v>2159.1545839187611</v>
      </c>
      <c r="D219">
        <f t="shared" si="18"/>
        <v>6173.6751274884855</v>
      </c>
      <c r="E219">
        <f t="shared" si="17"/>
        <v>671332.67750573426</v>
      </c>
      <c r="F219" s="34"/>
    </row>
    <row r="220" spans="1:6" x14ac:dyDescent="0.25">
      <c r="A220" s="34">
        <v>214</v>
      </c>
      <c r="B220">
        <f t="shared" si="15"/>
        <v>8332.8297114072466</v>
      </c>
      <c r="C220">
        <f t="shared" si="16"/>
        <v>2178.946834271349</v>
      </c>
      <c r="D220">
        <f t="shared" si="18"/>
        <v>6153.8828771358976</v>
      </c>
      <c r="E220">
        <f t="shared" si="17"/>
        <v>669153.73067146295</v>
      </c>
      <c r="F220" s="34"/>
    </row>
    <row r="221" spans="1:6" x14ac:dyDescent="0.25">
      <c r="A221" s="34">
        <v>215</v>
      </c>
      <c r="B221">
        <f t="shared" si="15"/>
        <v>8332.8297114072466</v>
      </c>
      <c r="C221">
        <f t="shared" si="16"/>
        <v>2198.9205135855027</v>
      </c>
      <c r="D221">
        <f t="shared" si="18"/>
        <v>6133.9091978217439</v>
      </c>
      <c r="E221">
        <f t="shared" si="17"/>
        <v>666954.81015787739</v>
      </c>
      <c r="F221" s="1"/>
    </row>
    <row r="222" spans="1:6" x14ac:dyDescent="0.25">
      <c r="A222" s="34">
        <v>216</v>
      </c>
      <c r="B222">
        <f t="shared" si="15"/>
        <v>8332.8297114072466</v>
      </c>
      <c r="C222">
        <f t="shared" si="16"/>
        <v>2219.0772849600371</v>
      </c>
      <c r="D222">
        <f t="shared" si="18"/>
        <v>6113.7524264472095</v>
      </c>
      <c r="E222">
        <f t="shared" si="17"/>
        <v>664735.73287291732</v>
      </c>
      <c r="F222" s="1"/>
    </row>
    <row r="223" spans="1:6" x14ac:dyDescent="0.25">
      <c r="A223" s="34">
        <v>217</v>
      </c>
      <c r="B223">
        <f t="shared" si="15"/>
        <v>8332.8297114072466</v>
      </c>
      <c r="C223">
        <f t="shared" si="16"/>
        <v>2239.4188267388372</v>
      </c>
      <c r="D223">
        <f t="shared" si="18"/>
        <v>6093.4108846684094</v>
      </c>
      <c r="E223">
        <f t="shared" si="17"/>
        <v>662496.31404617848</v>
      </c>
      <c r="F223" s="34"/>
    </row>
    <row r="224" spans="1:6" x14ac:dyDescent="0.25">
      <c r="A224" s="34">
        <v>218</v>
      </c>
      <c r="B224">
        <f t="shared" si="15"/>
        <v>8332.8297114072466</v>
      </c>
      <c r="C224">
        <f t="shared" si="16"/>
        <v>2259.9468326506112</v>
      </c>
      <c r="D224">
        <f t="shared" si="18"/>
        <v>6072.8828787566354</v>
      </c>
      <c r="E224">
        <f t="shared" si="17"/>
        <v>660236.3672135279</v>
      </c>
      <c r="F224" s="34"/>
    </row>
    <row r="225" spans="1:6" x14ac:dyDescent="0.25">
      <c r="A225" s="34">
        <v>219</v>
      </c>
      <c r="B225">
        <f t="shared" si="15"/>
        <v>8332.8297114072466</v>
      </c>
      <c r="C225">
        <f t="shared" si="16"/>
        <v>2280.6630119499077</v>
      </c>
      <c r="D225">
        <f t="shared" si="18"/>
        <v>6052.1666994573388</v>
      </c>
      <c r="E225">
        <f t="shared" si="17"/>
        <v>657955.70420157805</v>
      </c>
      <c r="F225" s="34"/>
    </row>
    <row r="226" spans="1:6" x14ac:dyDescent="0.25">
      <c r="A226" s="34">
        <v>220</v>
      </c>
      <c r="B226">
        <f t="shared" si="15"/>
        <v>8332.8297114072466</v>
      </c>
      <c r="C226">
        <f t="shared" si="16"/>
        <v>2301.569089559448</v>
      </c>
      <c r="D226">
        <f t="shared" si="18"/>
        <v>6031.2606218477986</v>
      </c>
      <c r="E226">
        <f t="shared" si="17"/>
        <v>655654.13511201856</v>
      </c>
      <c r="F226" s="34"/>
    </row>
    <row r="227" spans="1:6" x14ac:dyDescent="0.25">
      <c r="A227" s="34">
        <v>221</v>
      </c>
      <c r="B227">
        <f t="shared" si="15"/>
        <v>8332.8297114072466</v>
      </c>
      <c r="C227">
        <f t="shared" si="16"/>
        <v>2322.6668062137423</v>
      </c>
      <c r="D227">
        <f t="shared" si="18"/>
        <v>6010.1629051935042</v>
      </c>
      <c r="E227">
        <f t="shared" si="17"/>
        <v>653331.46830580477</v>
      </c>
      <c r="F227" s="34"/>
    </row>
    <row r="228" spans="1:6" x14ac:dyDescent="0.25">
      <c r="A228" s="34">
        <v>222</v>
      </c>
      <c r="B228">
        <f t="shared" si="15"/>
        <v>8332.8297114072466</v>
      </c>
      <c r="C228">
        <f t="shared" si="16"/>
        <v>2343.9579186040364</v>
      </c>
      <c r="D228">
        <f t="shared" si="18"/>
        <v>5988.8717928032102</v>
      </c>
      <c r="E228">
        <f t="shared" si="17"/>
        <v>650987.51038720075</v>
      </c>
      <c r="F228" s="34"/>
    </row>
    <row r="229" spans="1:6" x14ac:dyDescent="0.25">
      <c r="A229" s="34">
        <v>223</v>
      </c>
      <c r="B229">
        <f t="shared" si="15"/>
        <v>8332.8297114072466</v>
      </c>
      <c r="C229">
        <f t="shared" si="16"/>
        <v>2365.4441995245734</v>
      </c>
      <c r="D229">
        <f t="shared" si="18"/>
        <v>5967.3855118826732</v>
      </c>
      <c r="E229">
        <f t="shared" si="17"/>
        <v>648622.06618767616</v>
      </c>
      <c r="F229" s="34"/>
    </row>
    <row r="230" spans="1:6" x14ac:dyDescent="0.25">
      <c r="A230" s="34">
        <v>224</v>
      </c>
      <c r="B230">
        <f t="shared" si="15"/>
        <v>8332.8297114072466</v>
      </c>
      <c r="C230">
        <f t="shared" si="16"/>
        <v>2387.1274380202149</v>
      </c>
      <c r="D230">
        <f t="shared" si="18"/>
        <v>5945.7022733870317</v>
      </c>
      <c r="E230">
        <f t="shared" si="17"/>
        <v>646234.93874965596</v>
      </c>
      <c r="F230" s="34"/>
    </row>
    <row r="231" spans="1:6" x14ac:dyDescent="0.25">
      <c r="A231" s="34">
        <v>225</v>
      </c>
      <c r="B231">
        <f t="shared" si="15"/>
        <v>8332.8297114072466</v>
      </c>
      <c r="C231">
        <f t="shared" si="16"/>
        <v>2409.0094395353999</v>
      </c>
      <c r="D231">
        <f t="shared" si="18"/>
        <v>5923.8202718718467</v>
      </c>
      <c r="E231">
        <f t="shared" si="17"/>
        <v>643825.92931012053</v>
      </c>
      <c r="F231" s="34"/>
    </row>
    <row r="232" spans="1:6" x14ac:dyDescent="0.25">
      <c r="A232" s="34">
        <v>226</v>
      </c>
      <c r="B232">
        <f t="shared" si="15"/>
        <v>8332.8297114072466</v>
      </c>
      <c r="C232">
        <f t="shared" si="16"/>
        <v>2431.0920260644752</v>
      </c>
      <c r="D232">
        <f t="shared" si="18"/>
        <v>5901.7376853427713</v>
      </c>
      <c r="E232">
        <f t="shared" si="17"/>
        <v>641394.837284056</v>
      </c>
      <c r="F232" s="34"/>
    </row>
    <row r="233" spans="1:6" x14ac:dyDescent="0.25">
      <c r="A233" s="34">
        <v>227</v>
      </c>
      <c r="B233">
        <f t="shared" si="15"/>
        <v>8332.8297114072466</v>
      </c>
      <c r="C233">
        <f t="shared" si="16"/>
        <v>2453.3770363034</v>
      </c>
      <c r="D233">
        <f t="shared" si="18"/>
        <v>5879.4526751038466</v>
      </c>
      <c r="E233">
        <f t="shared" si="17"/>
        <v>638941.46024775261</v>
      </c>
      <c r="F233" s="34"/>
    </row>
    <row r="234" spans="1:6" x14ac:dyDescent="0.25">
      <c r="A234" s="34">
        <v>228</v>
      </c>
      <c r="B234">
        <f t="shared" si="15"/>
        <v>8332.8297114072466</v>
      </c>
      <c r="C234">
        <f t="shared" si="16"/>
        <v>2475.8663258028482</v>
      </c>
      <c r="D234">
        <f t="shared" si="18"/>
        <v>5856.9633856043984</v>
      </c>
      <c r="E234">
        <f t="shared" si="17"/>
        <v>636465.59392194974</v>
      </c>
      <c r="F234" s="34"/>
    </row>
    <row r="235" spans="1:6" x14ac:dyDescent="0.25">
      <c r="A235" s="34">
        <v>229</v>
      </c>
      <c r="B235">
        <f t="shared" si="15"/>
        <v>8332.8297114072466</v>
      </c>
      <c r="C235">
        <f t="shared" si="16"/>
        <v>2498.5617671227074</v>
      </c>
      <c r="D235">
        <f t="shared" si="18"/>
        <v>5834.2679442845392</v>
      </c>
      <c r="E235">
        <f t="shared" si="17"/>
        <v>633967.03215482703</v>
      </c>
      <c r="F235" s="1"/>
    </row>
    <row r="236" spans="1:6" x14ac:dyDescent="0.25">
      <c r="A236" s="34">
        <v>230</v>
      </c>
      <c r="B236">
        <f t="shared" si="15"/>
        <v>8332.8297114072466</v>
      </c>
      <c r="C236">
        <f t="shared" si="16"/>
        <v>2521.4652499879985</v>
      </c>
      <c r="D236">
        <f t="shared" si="18"/>
        <v>5811.3644614192481</v>
      </c>
      <c r="E236">
        <f t="shared" si="17"/>
        <v>631445.56690483901</v>
      </c>
      <c r="F236" s="34"/>
    </row>
    <row r="237" spans="1:6" x14ac:dyDescent="0.25">
      <c r="A237" s="34">
        <v>231</v>
      </c>
      <c r="B237">
        <f t="shared" si="15"/>
        <v>8332.8297114072466</v>
      </c>
      <c r="C237">
        <f t="shared" si="16"/>
        <v>2544.5786814462217</v>
      </c>
      <c r="D237">
        <f t="shared" si="18"/>
        <v>5788.2510299610249</v>
      </c>
      <c r="E237">
        <f t="shared" si="17"/>
        <v>628900.98822339275</v>
      </c>
      <c r="F237" s="34"/>
    </row>
    <row r="238" spans="1:6" x14ac:dyDescent="0.25">
      <c r="A238" s="34">
        <v>232</v>
      </c>
      <c r="B238">
        <f t="shared" si="15"/>
        <v>8332.8297114072466</v>
      </c>
      <c r="C238">
        <f t="shared" si="16"/>
        <v>2567.9039860261464</v>
      </c>
      <c r="D238">
        <f t="shared" si="18"/>
        <v>5764.9257253811002</v>
      </c>
      <c r="E238">
        <f t="shared" si="17"/>
        <v>626333.08423736657</v>
      </c>
      <c r="F238" s="34"/>
    </row>
    <row r="239" spans="1:6" x14ac:dyDescent="0.25">
      <c r="A239" s="34">
        <v>233</v>
      </c>
      <c r="B239">
        <f t="shared" si="15"/>
        <v>8332.8297114072466</v>
      </c>
      <c r="C239">
        <f t="shared" si="16"/>
        <v>2591.4431058980535</v>
      </c>
      <c r="D239">
        <f t="shared" si="18"/>
        <v>5741.386605509193</v>
      </c>
      <c r="E239">
        <f t="shared" si="17"/>
        <v>623741.64113146847</v>
      </c>
      <c r="F239" s="34"/>
    </row>
    <row r="240" spans="1:6" x14ac:dyDescent="0.25">
      <c r="A240" s="34">
        <v>234</v>
      </c>
      <c r="B240">
        <f t="shared" si="15"/>
        <v>8332.8297114072466</v>
      </c>
      <c r="C240">
        <f t="shared" si="16"/>
        <v>2615.1980010354519</v>
      </c>
      <c r="D240">
        <f t="shared" si="18"/>
        <v>5717.6317103717947</v>
      </c>
      <c r="E240">
        <f t="shared" si="17"/>
        <v>621126.44313043298</v>
      </c>
      <c r="F240" s="34"/>
    </row>
    <row r="241" spans="1:6" x14ac:dyDescent="0.25">
      <c r="A241" s="34">
        <v>235</v>
      </c>
      <c r="B241">
        <f t="shared" si="15"/>
        <v>8332.8297114072466</v>
      </c>
      <c r="C241">
        <f t="shared" si="16"/>
        <v>2639.1706493782776</v>
      </c>
      <c r="D241">
        <f t="shared" si="18"/>
        <v>5693.6590620289689</v>
      </c>
      <c r="E241">
        <f t="shared" si="17"/>
        <v>618487.27248105465</v>
      </c>
      <c r="F241" s="34"/>
    </row>
    <row r="242" spans="1:6" x14ac:dyDescent="0.25">
      <c r="A242" s="34">
        <v>236</v>
      </c>
      <c r="B242">
        <f t="shared" si="15"/>
        <v>8332.8297114072466</v>
      </c>
      <c r="C242">
        <f t="shared" si="16"/>
        <v>2663.3630469975787</v>
      </c>
      <c r="D242">
        <f t="shared" si="18"/>
        <v>5669.4666644096678</v>
      </c>
      <c r="E242">
        <f t="shared" si="17"/>
        <v>615823.90943405707</v>
      </c>
      <c r="F242" s="34"/>
    </row>
    <row r="243" spans="1:6" x14ac:dyDescent="0.25">
      <c r="A243" s="34">
        <v>237</v>
      </c>
      <c r="B243">
        <f t="shared" si="15"/>
        <v>8332.8297114072466</v>
      </c>
      <c r="C243">
        <f t="shared" si="16"/>
        <v>2687.7772082617239</v>
      </c>
      <c r="D243">
        <f t="shared" si="18"/>
        <v>5645.0525031455227</v>
      </c>
      <c r="E243">
        <f t="shared" si="17"/>
        <v>613136.1322257953</v>
      </c>
      <c r="F243" s="34"/>
    </row>
    <row r="244" spans="1:6" x14ac:dyDescent="0.25">
      <c r="A244" s="34">
        <v>238</v>
      </c>
      <c r="B244">
        <f t="shared" si="15"/>
        <v>8332.8297114072466</v>
      </c>
      <c r="C244">
        <f t="shared" si="16"/>
        <v>2712.4151660041225</v>
      </c>
      <c r="D244">
        <f t="shared" si="18"/>
        <v>5620.4145454031241</v>
      </c>
      <c r="E244">
        <f t="shared" si="17"/>
        <v>610423.7170597912</v>
      </c>
      <c r="F244" s="34"/>
    </row>
    <row r="245" spans="1:6" x14ac:dyDescent="0.25">
      <c r="A245" s="34">
        <v>239</v>
      </c>
      <c r="B245">
        <f t="shared" si="15"/>
        <v>8332.8297114072466</v>
      </c>
      <c r="C245">
        <f t="shared" si="16"/>
        <v>2737.2789716924935</v>
      </c>
      <c r="D245">
        <f t="shared" si="18"/>
        <v>5595.550739714753</v>
      </c>
      <c r="E245">
        <f t="shared" si="17"/>
        <v>607686.43808809866</v>
      </c>
      <c r="F245" s="34"/>
    </row>
    <row r="246" spans="1:6" x14ac:dyDescent="0.25">
      <c r="A246" s="34">
        <v>240</v>
      </c>
      <c r="B246">
        <f t="shared" ref="B246:B309" si="19">IF(E245&gt;$F$1,$F$1,IF(E245&gt;0,(E245+D246),0))</f>
        <v>8332.8297114072466</v>
      </c>
      <c r="C246">
        <f t="shared" ref="C246:C309" si="20">B246-D246</f>
        <v>2762.3706955996759</v>
      </c>
      <c r="D246">
        <f t="shared" si="18"/>
        <v>5570.4590158075707</v>
      </c>
      <c r="E246">
        <f t="shared" ref="E246:E309" si="21">E245-C246</f>
        <v>604924.06739249895</v>
      </c>
      <c r="F246" s="34"/>
    </row>
    <row r="247" spans="1:6" x14ac:dyDescent="0.25">
      <c r="A247" s="34">
        <v>241</v>
      </c>
      <c r="B247">
        <f t="shared" si="19"/>
        <v>8332.8297114072466</v>
      </c>
      <c r="C247">
        <f t="shared" si="20"/>
        <v>2787.6924269760066</v>
      </c>
      <c r="D247">
        <f t="shared" si="18"/>
        <v>5545.13728443124</v>
      </c>
      <c r="E247">
        <f t="shared" si="21"/>
        <v>602136.3749655229</v>
      </c>
      <c r="F247" s="34"/>
    </row>
    <row r="248" spans="1:6" x14ac:dyDescent="0.25">
      <c r="A248" s="34">
        <v>242</v>
      </c>
      <c r="B248">
        <f t="shared" si="19"/>
        <v>8332.8297114072466</v>
      </c>
      <c r="C248">
        <f t="shared" si="20"/>
        <v>2813.2462742232865</v>
      </c>
      <c r="D248">
        <f t="shared" si="18"/>
        <v>5519.5834371839601</v>
      </c>
      <c r="E248">
        <f t="shared" si="21"/>
        <v>599323.12869129959</v>
      </c>
      <c r="F248" s="1"/>
    </row>
    <row r="249" spans="1:6" x14ac:dyDescent="0.25">
      <c r="A249" s="34">
        <v>243</v>
      </c>
      <c r="B249">
        <f t="shared" si="19"/>
        <v>8332.8297114072466</v>
      </c>
      <c r="C249">
        <f t="shared" si="20"/>
        <v>2839.0343650703335</v>
      </c>
      <c r="D249">
        <f t="shared" si="18"/>
        <v>5493.7953463369131</v>
      </c>
      <c r="E249">
        <f t="shared" si="21"/>
        <v>596484.0943262293</v>
      </c>
      <c r="F249" s="1"/>
    </row>
    <row r="250" spans="1:6" x14ac:dyDescent="0.25">
      <c r="A250" s="34">
        <v>244</v>
      </c>
      <c r="B250">
        <f t="shared" si="19"/>
        <v>8332.8297114072466</v>
      </c>
      <c r="C250">
        <f t="shared" si="20"/>
        <v>2865.0588467501448</v>
      </c>
      <c r="D250">
        <f t="shared" si="18"/>
        <v>5467.7708646571018</v>
      </c>
      <c r="E250">
        <f t="shared" si="21"/>
        <v>593619.03547947912</v>
      </c>
      <c r="F250" s="34"/>
    </row>
    <row r="251" spans="1:6" x14ac:dyDescent="0.25">
      <c r="A251" s="34">
        <v>245</v>
      </c>
      <c r="B251">
        <f t="shared" si="19"/>
        <v>8332.8297114072466</v>
      </c>
      <c r="C251">
        <f t="shared" si="20"/>
        <v>2891.3218861786881</v>
      </c>
      <c r="D251">
        <f t="shared" si="18"/>
        <v>5441.5078252285584</v>
      </c>
      <c r="E251">
        <f t="shared" si="21"/>
        <v>590727.71359330043</v>
      </c>
      <c r="F251" s="34"/>
    </row>
    <row r="252" spans="1:6" x14ac:dyDescent="0.25">
      <c r="A252" s="34">
        <v>246</v>
      </c>
      <c r="B252">
        <f t="shared" si="19"/>
        <v>8332.8297114072466</v>
      </c>
      <c r="C252">
        <f t="shared" si="20"/>
        <v>2917.8256701353257</v>
      </c>
      <c r="D252">
        <f t="shared" si="18"/>
        <v>5415.0040412719209</v>
      </c>
      <c r="E252">
        <f t="shared" si="21"/>
        <v>587809.88792316511</v>
      </c>
      <c r="F252" s="34"/>
    </row>
    <row r="253" spans="1:6" x14ac:dyDescent="0.25">
      <c r="A253" s="34">
        <v>247</v>
      </c>
      <c r="B253">
        <f t="shared" si="19"/>
        <v>8332.8297114072466</v>
      </c>
      <c r="C253">
        <f t="shared" si="20"/>
        <v>2944.5724054448992</v>
      </c>
      <c r="D253">
        <f t="shared" si="18"/>
        <v>5388.2573059623473</v>
      </c>
      <c r="E253">
        <f t="shared" si="21"/>
        <v>584865.31551772018</v>
      </c>
      <c r="F253" s="34"/>
    </row>
    <row r="254" spans="1:6" x14ac:dyDescent="0.25">
      <c r="A254" s="34">
        <v>248</v>
      </c>
      <c r="B254">
        <f t="shared" si="19"/>
        <v>8332.8297114072466</v>
      </c>
      <c r="C254">
        <f t="shared" si="20"/>
        <v>2971.5643191614781</v>
      </c>
      <c r="D254">
        <f t="shared" si="18"/>
        <v>5361.2653922457685</v>
      </c>
      <c r="E254">
        <f t="shared" si="21"/>
        <v>581893.75119855872</v>
      </c>
      <c r="F254" s="34"/>
    </row>
    <row r="255" spans="1:6" x14ac:dyDescent="0.25">
      <c r="A255" s="34">
        <v>249</v>
      </c>
      <c r="B255">
        <f t="shared" si="19"/>
        <v>8332.8297114072466</v>
      </c>
      <c r="C255">
        <f t="shared" si="20"/>
        <v>2998.8036587537918</v>
      </c>
      <c r="D255">
        <f t="shared" si="18"/>
        <v>5334.0260526534548</v>
      </c>
      <c r="E255">
        <f t="shared" si="21"/>
        <v>578894.94753980497</v>
      </c>
      <c r="F255" s="34"/>
    </row>
    <row r="256" spans="1:6" x14ac:dyDescent="0.25">
      <c r="A256" s="34">
        <v>250</v>
      </c>
      <c r="B256">
        <f t="shared" si="19"/>
        <v>8332.8297114072466</v>
      </c>
      <c r="C256">
        <f t="shared" si="20"/>
        <v>3026.292692292368</v>
      </c>
      <c r="D256">
        <f t="shared" si="18"/>
        <v>5306.5370191148786</v>
      </c>
      <c r="E256">
        <f t="shared" si="21"/>
        <v>575868.6548475126</v>
      </c>
      <c r="F256" s="34"/>
    </row>
    <row r="257" spans="1:6" x14ac:dyDescent="0.25">
      <c r="A257" s="34">
        <v>251</v>
      </c>
      <c r="B257">
        <f t="shared" si="19"/>
        <v>8332.8297114072466</v>
      </c>
      <c r="C257">
        <f t="shared" si="20"/>
        <v>3054.0337086383815</v>
      </c>
      <c r="D257">
        <f t="shared" si="18"/>
        <v>5278.796002768865</v>
      </c>
      <c r="E257">
        <f t="shared" si="21"/>
        <v>572814.62113887421</v>
      </c>
      <c r="F257" s="34"/>
    </row>
    <row r="258" spans="1:6" x14ac:dyDescent="0.25">
      <c r="A258" s="34">
        <v>252</v>
      </c>
      <c r="B258">
        <f t="shared" si="19"/>
        <v>8332.8297114072466</v>
      </c>
      <c r="C258">
        <f t="shared" si="20"/>
        <v>3082.0290176342332</v>
      </c>
      <c r="D258">
        <f t="shared" si="18"/>
        <v>5250.8006937730133</v>
      </c>
      <c r="E258">
        <f t="shared" si="21"/>
        <v>569732.59212123998</v>
      </c>
      <c r="F258" s="34"/>
    </row>
    <row r="259" spans="1:6" x14ac:dyDescent="0.25">
      <c r="A259" s="34">
        <v>253</v>
      </c>
      <c r="B259">
        <f t="shared" si="19"/>
        <v>8332.8297114072466</v>
      </c>
      <c r="C259">
        <f t="shared" si="20"/>
        <v>3110.2809502958798</v>
      </c>
      <c r="D259">
        <f t="shared" si="18"/>
        <v>5222.5487611113667</v>
      </c>
      <c r="E259">
        <f t="shared" si="21"/>
        <v>566622.31117094413</v>
      </c>
      <c r="F259" s="34"/>
    </row>
    <row r="260" spans="1:6" x14ac:dyDescent="0.25">
      <c r="A260" s="34">
        <v>254</v>
      </c>
      <c r="B260">
        <f t="shared" si="19"/>
        <v>8332.8297114072466</v>
      </c>
      <c r="C260">
        <f t="shared" si="20"/>
        <v>3138.7918590069248</v>
      </c>
      <c r="D260">
        <f t="shared" si="18"/>
        <v>5194.0378524003218</v>
      </c>
      <c r="E260">
        <f t="shared" si="21"/>
        <v>563483.51931193715</v>
      </c>
      <c r="F260" s="34"/>
    </row>
    <row r="261" spans="1:6" x14ac:dyDescent="0.25">
      <c r="A261" s="34">
        <v>255</v>
      </c>
      <c r="B261">
        <f t="shared" si="19"/>
        <v>8332.8297114072466</v>
      </c>
      <c r="C261">
        <f t="shared" si="20"/>
        <v>3167.5641177144889</v>
      </c>
      <c r="D261">
        <f t="shared" si="18"/>
        <v>5165.2655936927576</v>
      </c>
      <c r="E261">
        <f t="shared" si="21"/>
        <v>560315.95519422262</v>
      </c>
      <c r="F261" s="34"/>
    </row>
    <row r="262" spans="1:6" x14ac:dyDescent="0.25">
      <c r="A262" s="34">
        <v>256</v>
      </c>
      <c r="B262">
        <f t="shared" si="19"/>
        <v>8332.8297114072466</v>
      </c>
      <c r="C262">
        <f t="shared" si="20"/>
        <v>3196.6001221268725</v>
      </c>
      <c r="D262">
        <f t="shared" si="18"/>
        <v>5136.2295892803741</v>
      </c>
      <c r="E262">
        <f t="shared" si="21"/>
        <v>557119.35507209576</v>
      </c>
      <c r="F262" s="1"/>
    </row>
    <row r="263" spans="1:6" x14ac:dyDescent="0.25">
      <c r="A263" s="34">
        <v>257</v>
      </c>
      <c r="B263">
        <f t="shared" si="19"/>
        <v>8332.8297114072466</v>
      </c>
      <c r="C263">
        <f t="shared" si="20"/>
        <v>3225.902289913035</v>
      </c>
      <c r="D263">
        <f t="shared" si="18"/>
        <v>5106.9274214942116</v>
      </c>
      <c r="E263">
        <f t="shared" si="21"/>
        <v>553893.45278218272</v>
      </c>
      <c r="F263" s="34"/>
    </row>
    <row r="264" spans="1:6" x14ac:dyDescent="0.25">
      <c r="A264" s="34">
        <v>258</v>
      </c>
      <c r="B264">
        <f t="shared" si="19"/>
        <v>8332.8297114072466</v>
      </c>
      <c r="C264">
        <f t="shared" si="20"/>
        <v>3255.4730609039052</v>
      </c>
      <c r="D264">
        <f t="shared" ref="D264:D327" si="22">E263*$D$2/12</f>
        <v>5077.3566505033414</v>
      </c>
      <c r="E264">
        <f t="shared" si="21"/>
        <v>550637.97972127877</v>
      </c>
      <c r="F264" s="34"/>
    </row>
    <row r="265" spans="1:6" x14ac:dyDescent="0.25">
      <c r="A265" s="34">
        <v>259</v>
      </c>
      <c r="B265">
        <f t="shared" si="19"/>
        <v>8332.8297114072466</v>
      </c>
      <c r="C265">
        <f t="shared" si="20"/>
        <v>3285.314897295525</v>
      </c>
      <c r="D265">
        <f t="shared" si="22"/>
        <v>5047.5148141117215</v>
      </c>
      <c r="E265">
        <f t="shared" si="21"/>
        <v>547352.66482398321</v>
      </c>
      <c r="F265" s="34"/>
    </row>
    <row r="266" spans="1:6" x14ac:dyDescent="0.25">
      <c r="A266" s="34">
        <v>260</v>
      </c>
      <c r="B266">
        <f t="shared" si="19"/>
        <v>8332.8297114072466</v>
      </c>
      <c r="C266">
        <f t="shared" si="20"/>
        <v>3315.4302838540671</v>
      </c>
      <c r="D266">
        <f t="shared" si="22"/>
        <v>5017.3994275531795</v>
      </c>
      <c r="E266">
        <f t="shared" si="21"/>
        <v>544037.2345401292</v>
      </c>
      <c r="F266" s="34"/>
    </row>
    <row r="267" spans="1:6" x14ac:dyDescent="0.25">
      <c r="A267" s="34">
        <v>261</v>
      </c>
      <c r="B267">
        <f t="shared" si="19"/>
        <v>8332.8297114072466</v>
      </c>
      <c r="C267">
        <f t="shared" si="20"/>
        <v>3345.8217281227289</v>
      </c>
      <c r="D267">
        <f t="shared" si="22"/>
        <v>4987.0079832845176</v>
      </c>
      <c r="E267">
        <f t="shared" si="21"/>
        <v>540691.41281200643</v>
      </c>
      <c r="F267" s="34"/>
    </row>
    <row r="268" spans="1:6" x14ac:dyDescent="0.25">
      <c r="A268" s="34">
        <v>262</v>
      </c>
      <c r="B268">
        <f t="shared" si="19"/>
        <v>8332.8297114072466</v>
      </c>
      <c r="C268">
        <f t="shared" si="20"/>
        <v>3376.4917606305207</v>
      </c>
      <c r="D268">
        <f t="shared" si="22"/>
        <v>4956.3379507767258</v>
      </c>
      <c r="E268">
        <f t="shared" si="21"/>
        <v>537314.92105137592</v>
      </c>
      <c r="F268" s="34"/>
    </row>
    <row r="269" spans="1:6" x14ac:dyDescent="0.25">
      <c r="A269" s="34">
        <v>263</v>
      </c>
      <c r="B269">
        <f t="shared" si="19"/>
        <v>8332.8297114072466</v>
      </c>
      <c r="C269">
        <f t="shared" si="20"/>
        <v>3407.4429351029676</v>
      </c>
      <c r="D269">
        <f t="shared" si="22"/>
        <v>4925.386776304279</v>
      </c>
      <c r="E269">
        <f t="shared" si="21"/>
        <v>533907.47811627295</v>
      </c>
      <c r="F269" s="34"/>
    </row>
    <row r="270" spans="1:6" x14ac:dyDescent="0.25">
      <c r="A270" s="34">
        <v>264</v>
      </c>
      <c r="B270">
        <f t="shared" si="19"/>
        <v>8332.8297114072466</v>
      </c>
      <c r="C270">
        <f t="shared" si="20"/>
        <v>3438.677828674744</v>
      </c>
      <c r="D270">
        <f t="shared" si="22"/>
        <v>4894.1518827325026</v>
      </c>
      <c r="E270">
        <f t="shared" si="21"/>
        <v>530468.80028759816</v>
      </c>
      <c r="F270" s="34"/>
    </row>
    <row r="271" spans="1:6" x14ac:dyDescent="0.25">
      <c r="A271" s="34">
        <v>265</v>
      </c>
      <c r="B271">
        <f t="shared" si="19"/>
        <v>8332.8297114072466</v>
      </c>
      <c r="C271">
        <f t="shared" si="20"/>
        <v>3470.1990421042638</v>
      </c>
      <c r="D271">
        <f t="shared" si="22"/>
        <v>4862.6306693029828</v>
      </c>
      <c r="E271">
        <f t="shared" si="21"/>
        <v>526998.60124549386</v>
      </c>
      <c r="F271" s="34"/>
    </row>
    <row r="272" spans="1:6" x14ac:dyDescent="0.25">
      <c r="A272" s="34">
        <v>266</v>
      </c>
      <c r="B272">
        <f t="shared" si="19"/>
        <v>8332.8297114072466</v>
      </c>
      <c r="C272">
        <f t="shared" si="20"/>
        <v>3502.0091999902197</v>
      </c>
      <c r="D272">
        <f t="shared" si="22"/>
        <v>4830.8205114170269</v>
      </c>
      <c r="E272">
        <f t="shared" si="21"/>
        <v>523496.59204550367</v>
      </c>
      <c r="F272" s="34"/>
    </row>
    <row r="273" spans="1:6" x14ac:dyDescent="0.25">
      <c r="A273" s="34">
        <v>267</v>
      </c>
      <c r="B273">
        <f t="shared" si="19"/>
        <v>8332.8297114072466</v>
      </c>
      <c r="C273">
        <f t="shared" si="20"/>
        <v>3534.1109509901298</v>
      </c>
      <c r="D273">
        <f t="shared" si="22"/>
        <v>4798.7187604171168</v>
      </c>
      <c r="E273">
        <f t="shared" si="21"/>
        <v>519962.48109451355</v>
      </c>
      <c r="F273" s="34"/>
    </row>
    <row r="274" spans="1:6" x14ac:dyDescent="0.25">
      <c r="A274" s="34">
        <v>268</v>
      </c>
      <c r="B274">
        <f t="shared" si="19"/>
        <v>8332.8297114072466</v>
      </c>
      <c r="C274">
        <f t="shared" si="20"/>
        <v>3566.5069680408724</v>
      </c>
      <c r="D274">
        <f t="shared" si="22"/>
        <v>4766.3227433663742</v>
      </c>
      <c r="E274">
        <f t="shared" si="21"/>
        <v>516395.97412647266</v>
      </c>
      <c r="F274" s="34"/>
    </row>
    <row r="275" spans="1:6" x14ac:dyDescent="0.25">
      <c r="A275" s="34">
        <v>269</v>
      </c>
      <c r="B275">
        <f t="shared" si="19"/>
        <v>8332.8297114072466</v>
      </c>
      <c r="C275">
        <f t="shared" si="20"/>
        <v>3599.1999485812476</v>
      </c>
      <c r="D275">
        <f t="shared" si="22"/>
        <v>4733.629762825999</v>
      </c>
      <c r="E275">
        <f t="shared" si="21"/>
        <v>512796.77417789144</v>
      </c>
      <c r="F275" s="1"/>
    </row>
    <row r="276" spans="1:6" x14ac:dyDescent="0.25">
      <c r="A276" s="34">
        <v>270</v>
      </c>
      <c r="B276">
        <f t="shared" si="19"/>
        <v>8332.8297114072466</v>
      </c>
      <c r="C276">
        <f t="shared" si="20"/>
        <v>3632.1926147765753</v>
      </c>
      <c r="D276">
        <f t="shared" si="22"/>
        <v>4700.6370966306713</v>
      </c>
      <c r="E276">
        <f t="shared" si="21"/>
        <v>509164.58156311489</v>
      </c>
      <c r="F276" s="1"/>
    </row>
    <row r="277" spans="1:6" x14ac:dyDescent="0.25">
      <c r="A277" s="34">
        <v>271</v>
      </c>
      <c r="B277">
        <f t="shared" si="19"/>
        <v>8332.8297114072466</v>
      </c>
      <c r="C277">
        <f t="shared" si="20"/>
        <v>3665.4877137453595</v>
      </c>
      <c r="D277">
        <f t="shared" si="22"/>
        <v>4667.341997661887</v>
      </c>
      <c r="E277">
        <f t="shared" si="21"/>
        <v>505499.0938493695</v>
      </c>
      <c r="F277" s="34"/>
    </row>
    <row r="278" spans="1:6" x14ac:dyDescent="0.25">
      <c r="A278" s="34">
        <v>272</v>
      </c>
      <c r="B278">
        <f t="shared" si="19"/>
        <v>8332.8297114072466</v>
      </c>
      <c r="C278">
        <f t="shared" si="20"/>
        <v>3699.0880177880263</v>
      </c>
      <c r="D278">
        <f t="shared" si="22"/>
        <v>4633.7416936192203</v>
      </c>
      <c r="E278">
        <f t="shared" si="21"/>
        <v>501800.00583158148</v>
      </c>
      <c r="F278" s="34"/>
    </row>
    <row r="279" spans="1:6" x14ac:dyDescent="0.25">
      <c r="A279" s="34">
        <v>273</v>
      </c>
      <c r="B279">
        <f t="shared" si="19"/>
        <v>8332.8297114072466</v>
      </c>
      <c r="C279">
        <f t="shared" si="20"/>
        <v>3732.9963246177495</v>
      </c>
      <c r="D279">
        <f t="shared" si="22"/>
        <v>4599.8333867894971</v>
      </c>
      <c r="E279">
        <f t="shared" si="21"/>
        <v>498067.00950696372</v>
      </c>
      <c r="F279" s="34"/>
    </row>
    <row r="280" spans="1:6" x14ac:dyDescent="0.25">
      <c r="A280" s="34">
        <v>274</v>
      </c>
      <c r="B280">
        <f t="shared" si="19"/>
        <v>8332.8297114072466</v>
      </c>
      <c r="C280">
        <f t="shared" si="20"/>
        <v>3767.2154575934119</v>
      </c>
      <c r="D280">
        <f t="shared" si="22"/>
        <v>4565.6142538138347</v>
      </c>
      <c r="E280">
        <f t="shared" si="21"/>
        <v>494299.79404937028</v>
      </c>
      <c r="F280" s="34"/>
    </row>
    <row r="281" spans="1:6" x14ac:dyDescent="0.25">
      <c r="A281" s="34">
        <v>275</v>
      </c>
      <c r="B281">
        <f t="shared" si="19"/>
        <v>8332.8297114072466</v>
      </c>
      <c r="C281">
        <f t="shared" si="20"/>
        <v>3801.7482659546858</v>
      </c>
      <c r="D281">
        <f t="shared" si="22"/>
        <v>4531.0814454525607</v>
      </c>
      <c r="E281">
        <f t="shared" si="21"/>
        <v>490498.04578341561</v>
      </c>
      <c r="F281" s="34"/>
    </row>
    <row r="282" spans="1:6" x14ac:dyDescent="0.25">
      <c r="A282" s="34">
        <v>276</v>
      </c>
      <c r="B282">
        <f t="shared" si="19"/>
        <v>8332.8297114072466</v>
      </c>
      <c r="C282">
        <f t="shared" si="20"/>
        <v>3836.5976250592703</v>
      </c>
      <c r="D282">
        <f t="shared" si="22"/>
        <v>4496.2320863479763</v>
      </c>
      <c r="E282">
        <f t="shared" si="21"/>
        <v>486661.44815835636</v>
      </c>
      <c r="F282" s="34"/>
    </row>
    <row r="283" spans="1:6" x14ac:dyDescent="0.25">
      <c r="A283" s="34">
        <v>277</v>
      </c>
      <c r="B283">
        <f t="shared" si="19"/>
        <v>8332.8297114072466</v>
      </c>
      <c r="C283">
        <f t="shared" si="20"/>
        <v>3871.7664366223134</v>
      </c>
      <c r="D283">
        <f t="shared" si="22"/>
        <v>4461.0632747849331</v>
      </c>
      <c r="E283">
        <f t="shared" si="21"/>
        <v>482789.68172173406</v>
      </c>
      <c r="F283" s="34"/>
    </row>
    <row r="284" spans="1:6" x14ac:dyDescent="0.25">
      <c r="A284" s="34">
        <v>278</v>
      </c>
      <c r="B284">
        <f t="shared" si="19"/>
        <v>8332.8297114072466</v>
      </c>
      <c r="C284">
        <f t="shared" si="20"/>
        <v>3907.2576289580174</v>
      </c>
      <c r="D284">
        <f t="shared" si="22"/>
        <v>4425.5720824492291</v>
      </c>
      <c r="E284">
        <f t="shared" si="21"/>
        <v>478882.42409277603</v>
      </c>
      <c r="F284" s="34"/>
    </row>
    <row r="285" spans="1:6" x14ac:dyDescent="0.25">
      <c r="A285" s="34">
        <v>279</v>
      </c>
      <c r="B285">
        <f t="shared" si="19"/>
        <v>8332.8297114072466</v>
      </c>
      <c r="C285">
        <f t="shared" si="20"/>
        <v>3943.0741572234665</v>
      </c>
      <c r="D285">
        <f t="shared" si="22"/>
        <v>4389.7555541837801</v>
      </c>
      <c r="E285">
        <f t="shared" si="21"/>
        <v>474939.34993555257</v>
      </c>
      <c r="F285" s="34"/>
    </row>
    <row r="286" spans="1:6" x14ac:dyDescent="0.25">
      <c r="A286" s="34">
        <v>280</v>
      </c>
      <c r="B286">
        <f t="shared" si="19"/>
        <v>8332.8297114072466</v>
      </c>
      <c r="C286">
        <f t="shared" si="20"/>
        <v>3979.2190036646816</v>
      </c>
      <c r="D286">
        <f t="shared" si="22"/>
        <v>4353.610707742565</v>
      </c>
      <c r="E286">
        <f t="shared" si="21"/>
        <v>470960.13093188789</v>
      </c>
      <c r="F286" s="34"/>
    </row>
    <row r="287" spans="1:6" x14ac:dyDescent="0.25">
      <c r="A287" s="34">
        <v>281</v>
      </c>
      <c r="B287">
        <f t="shared" si="19"/>
        <v>8332.8297114072466</v>
      </c>
      <c r="C287">
        <f t="shared" si="20"/>
        <v>4015.6951778649409</v>
      </c>
      <c r="D287">
        <f t="shared" si="22"/>
        <v>4317.1345335423057</v>
      </c>
      <c r="E287">
        <f t="shared" si="21"/>
        <v>466944.43575402297</v>
      </c>
      <c r="F287" s="34"/>
    </row>
    <row r="288" spans="1:6" x14ac:dyDescent="0.25">
      <c r="A288" s="34">
        <v>282</v>
      </c>
      <c r="B288">
        <f t="shared" si="19"/>
        <v>8332.8297114072466</v>
      </c>
      <c r="C288">
        <f t="shared" si="20"/>
        <v>4052.5057169953698</v>
      </c>
      <c r="D288">
        <f t="shared" si="22"/>
        <v>4280.3239944118768</v>
      </c>
      <c r="E288">
        <f t="shared" si="21"/>
        <v>462891.93003702757</v>
      </c>
      <c r="F288" s="34"/>
    </row>
    <row r="289" spans="1:6" x14ac:dyDescent="0.25">
      <c r="A289" s="34">
        <v>283</v>
      </c>
      <c r="B289">
        <f t="shared" si="19"/>
        <v>8332.8297114072466</v>
      </c>
      <c r="C289">
        <f t="shared" si="20"/>
        <v>4089.653686067827</v>
      </c>
      <c r="D289">
        <f t="shared" si="22"/>
        <v>4243.1760253394195</v>
      </c>
      <c r="E289">
        <f t="shared" si="21"/>
        <v>458802.27635095973</v>
      </c>
      <c r="F289" s="1"/>
    </row>
    <row r="290" spans="1:6" x14ac:dyDescent="0.25">
      <c r="A290" s="34">
        <v>284</v>
      </c>
      <c r="B290">
        <f t="shared" si="19"/>
        <v>8332.8297114072466</v>
      </c>
      <c r="C290">
        <f t="shared" si="20"/>
        <v>4127.1421781901163</v>
      </c>
      <c r="D290">
        <f t="shared" si="22"/>
        <v>4205.6875332171303</v>
      </c>
      <c r="E290">
        <f t="shared" si="21"/>
        <v>454675.13417276961</v>
      </c>
      <c r="F290" s="34"/>
    </row>
    <row r="291" spans="1:6" x14ac:dyDescent="0.25">
      <c r="A291" s="34">
        <v>285</v>
      </c>
      <c r="B291">
        <f t="shared" si="19"/>
        <v>8332.8297114072466</v>
      </c>
      <c r="C291">
        <f t="shared" si="20"/>
        <v>4164.9743148235257</v>
      </c>
      <c r="D291">
        <f t="shared" si="22"/>
        <v>4167.8553965837209</v>
      </c>
      <c r="E291">
        <f t="shared" si="21"/>
        <v>450510.1598579461</v>
      </c>
      <c r="F291" s="34"/>
    </row>
    <row r="292" spans="1:6" x14ac:dyDescent="0.25">
      <c r="A292" s="34">
        <v>286</v>
      </c>
      <c r="B292">
        <f t="shared" si="19"/>
        <v>8332.8297114072466</v>
      </c>
      <c r="C292">
        <f t="shared" si="20"/>
        <v>4203.1532460427406</v>
      </c>
      <c r="D292">
        <f t="shared" si="22"/>
        <v>4129.6764653645059</v>
      </c>
      <c r="E292">
        <f t="shared" si="21"/>
        <v>446307.00661190337</v>
      </c>
      <c r="F292" s="34"/>
    </row>
    <row r="293" spans="1:6" x14ac:dyDescent="0.25">
      <c r="A293" s="34">
        <v>287</v>
      </c>
      <c r="B293">
        <f t="shared" si="19"/>
        <v>8332.8297114072466</v>
      </c>
      <c r="C293">
        <f t="shared" si="20"/>
        <v>4241.6821507981331</v>
      </c>
      <c r="D293">
        <f t="shared" si="22"/>
        <v>4091.147560609114</v>
      </c>
      <c r="E293">
        <f t="shared" si="21"/>
        <v>442065.32446110522</v>
      </c>
      <c r="F293" s="34"/>
    </row>
    <row r="294" spans="1:6" x14ac:dyDescent="0.25">
      <c r="A294" s="34">
        <v>288</v>
      </c>
      <c r="B294">
        <f t="shared" si="19"/>
        <v>8332.8297114072466</v>
      </c>
      <c r="C294">
        <f t="shared" si="20"/>
        <v>4280.5642371804479</v>
      </c>
      <c r="D294">
        <f t="shared" si="22"/>
        <v>4052.2654742267982</v>
      </c>
      <c r="E294">
        <f t="shared" si="21"/>
        <v>437784.76022392476</v>
      </c>
      <c r="F294" s="34"/>
    </row>
    <row r="295" spans="1:6" x14ac:dyDescent="0.25">
      <c r="A295" s="34">
        <v>289</v>
      </c>
      <c r="B295">
        <f t="shared" si="19"/>
        <v>8332.8297114072466</v>
      </c>
      <c r="C295">
        <f t="shared" si="20"/>
        <v>4319.8027426879362</v>
      </c>
      <c r="D295">
        <f t="shared" si="22"/>
        <v>4013.0269687193104</v>
      </c>
      <c r="E295">
        <f t="shared" si="21"/>
        <v>433464.95748123684</v>
      </c>
      <c r="F295" s="34"/>
    </row>
    <row r="296" spans="1:6" x14ac:dyDescent="0.25">
      <c r="A296" s="34">
        <v>290</v>
      </c>
      <c r="B296">
        <f t="shared" si="19"/>
        <v>8332.8297114072466</v>
      </c>
      <c r="C296">
        <f t="shared" si="20"/>
        <v>4359.4009344959086</v>
      </c>
      <c r="D296">
        <f t="shared" si="22"/>
        <v>3973.428776911338</v>
      </c>
      <c r="E296">
        <f t="shared" si="21"/>
        <v>429105.55654674093</v>
      </c>
      <c r="F296" s="34"/>
    </row>
    <row r="297" spans="1:6" x14ac:dyDescent="0.25">
      <c r="A297" s="34">
        <v>291</v>
      </c>
      <c r="B297">
        <f t="shared" si="19"/>
        <v>8332.8297114072466</v>
      </c>
      <c r="C297">
        <f t="shared" si="20"/>
        <v>4399.3621097287887</v>
      </c>
      <c r="D297">
        <f t="shared" si="22"/>
        <v>3933.4676016784583</v>
      </c>
      <c r="E297">
        <f t="shared" si="21"/>
        <v>424706.19443701213</v>
      </c>
      <c r="F297" s="34"/>
    </row>
    <row r="298" spans="1:6" x14ac:dyDescent="0.25">
      <c r="A298" s="34">
        <v>292</v>
      </c>
      <c r="B298">
        <f t="shared" si="19"/>
        <v>8332.8297114072466</v>
      </c>
      <c r="C298">
        <f t="shared" si="20"/>
        <v>4439.6895957346351</v>
      </c>
      <c r="D298">
        <f t="shared" si="22"/>
        <v>3893.1401156726115</v>
      </c>
      <c r="E298">
        <f t="shared" si="21"/>
        <v>420266.50484127749</v>
      </c>
      <c r="F298" s="34"/>
    </row>
    <row r="299" spans="1:6" x14ac:dyDescent="0.25">
      <c r="A299" s="34">
        <v>293</v>
      </c>
      <c r="B299">
        <f t="shared" si="19"/>
        <v>8332.8297114072466</v>
      </c>
      <c r="C299">
        <f t="shared" si="20"/>
        <v>4480.3867503622023</v>
      </c>
      <c r="D299">
        <f t="shared" si="22"/>
        <v>3852.4429610450438</v>
      </c>
      <c r="E299">
        <f t="shared" si="21"/>
        <v>415786.11809091526</v>
      </c>
      <c r="F299" s="34"/>
    </row>
    <row r="300" spans="1:6" x14ac:dyDescent="0.25">
      <c r="A300" s="34">
        <v>294</v>
      </c>
      <c r="B300">
        <f t="shared" si="19"/>
        <v>8332.8297114072466</v>
      </c>
      <c r="C300">
        <f t="shared" si="20"/>
        <v>4521.4569622405234</v>
      </c>
      <c r="D300">
        <f t="shared" si="22"/>
        <v>3811.3727491667232</v>
      </c>
      <c r="E300">
        <f t="shared" si="21"/>
        <v>411264.66112867475</v>
      </c>
      <c r="F300" s="34"/>
    </row>
    <row r="301" spans="1:6" x14ac:dyDescent="0.25">
      <c r="A301" s="34">
        <v>295</v>
      </c>
      <c r="B301">
        <f t="shared" si="19"/>
        <v>8332.8297114072466</v>
      </c>
      <c r="C301">
        <f t="shared" si="20"/>
        <v>4562.9036510610622</v>
      </c>
      <c r="D301">
        <f t="shared" si="22"/>
        <v>3769.9260603461848</v>
      </c>
      <c r="E301">
        <f t="shared" si="21"/>
        <v>406701.75747761369</v>
      </c>
      <c r="F301" s="34"/>
    </row>
    <row r="302" spans="1:6" x14ac:dyDescent="0.25">
      <c r="A302" s="34">
        <v>296</v>
      </c>
      <c r="B302">
        <f t="shared" si="19"/>
        <v>8332.8297114072466</v>
      </c>
      <c r="C302">
        <f t="shared" si="20"/>
        <v>4604.7302678624546</v>
      </c>
      <c r="D302">
        <f t="shared" si="22"/>
        <v>3728.0994435447919</v>
      </c>
      <c r="E302">
        <f t="shared" si="21"/>
        <v>402097.02720975125</v>
      </c>
      <c r="F302" s="1"/>
    </row>
    <row r="303" spans="1:6" x14ac:dyDescent="0.25">
      <c r="A303" s="34">
        <v>297</v>
      </c>
      <c r="B303">
        <f t="shared" si="19"/>
        <v>8332.8297114072466</v>
      </c>
      <c r="C303">
        <f t="shared" si="20"/>
        <v>4646.9402953178596</v>
      </c>
      <c r="D303">
        <f t="shared" si="22"/>
        <v>3685.8894160893865</v>
      </c>
      <c r="E303">
        <f t="shared" si="21"/>
        <v>397450.0869144334</v>
      </c>
      <c r="F303" s="1"/>
    </row>
    <row r="304" spans="1:6" x14ac:dyDescent="0.25">
      <c r="A304" s="34">
        <v>298</v>
      </c>
      <c r="B304">
        <f t="shared" si="19"/>
        <v>8332.8297114072466</v>
      </c>
      <c r="C304">
        <f t="shared" si="20"/>
        <v>4689.5372480249407</v>
      </c>
      <c r="D304">
        <f t="shared" si="22"/>
        <v>3643.2924633823063</v>
      </c>
      <c r="E304">
        <f t="shared" si="21"/>
        <v>392760.54966640845</v>
      </c>
      <c r="F304" s="34"/>
    </row>
    <row r="305" spans="1:6" x14ac:dyDescent="0.25">
      <c r="A305" s="34">
        <v>299</v>
      </c>
      <c r="B305">
        <f t="shared" si="19"/>
        <v>8332.8297114072466</v>
      </c>
      <c r="C305">
        <f t="shared" si="20"/>
        <v>4732.5246727985032</v>
      </c>
      <c r="D305">
        <f t="shared" si="22"/>
        <v>3600.3050386087439</v>
      </c>
      <c r="E305">
        <f t="shared" si="21"/>
        <v>388028.02499360993</v>
      </c>
      <c r="F305" s="34"/>
    </row>
    <row r="306" spans="1:6" x14ac:dyDescent="0.25">
      <c r="A306" s="34">
        <v>300</v>
      </c>
      <c r="B306">
        <f t="shared" si="19"/>
        <v>8332.8297114072466</v>
      </c>
      <c r="C306">
        <f t="shared" si="20"/>
        <v>4775.9061489658216</v>
      </c>
      <c r="D306">
        <f t="shared" si="22"/>
        <v>3556.9235624414246</v>
      </c>
      <c r="E306">
        <f t="shared" si="21"/>
        <v>383252.11884464411</v>
      </c>
      <c r="F306" s="34"/>
    </row>
    <row r="307" spans="1:6" x14ac:dyDescent="0.25">
      <c r="A307" s="34">
        <v>301</v>
      </c>
      <c r="B307">
        <f t="shared" si="19"/>
        <v>8332.8297114072466</v>
      </c>
      <c r="C307">
        <f t="shared" si="20"/>
        <v>4819.6852886646757</v>
      </c>
      <c r="D307">
        <f t="shared" si="22"/>
        <v>3513.1444227425709</v>
      </c>
      <c r="E307">
        <f t="shared" si="21"/>
        <v>378432.43355597946</v>
      </c>
      <c r="F307" s="34"/>
    </row>
    <row r="308" spans="1:6" x14ac:dyDescent="0.25">
      <c r="A308" s="34">
        <v>302</v>
      </c>
      <c r="B308">
        <f t="shared" si="19"/>
        <v>8332.8297114072466</v>
      </c>
      <c r="C308">
        <f t="shared" si="20"/>
        <v>4863.8657371441022</v>
      </c>
      <c r="D308">
        <f t="shared" si="22"/>
        <v>3468.9639742631448</v>
      </c>
      <c r="E308">
        <f t="shared" si="21"/>
        <v>373568.56781883538</v>
      </c>
      <c r="F308" s="34"/>
    </row>
    <row r="309" spans="1:6" x14ac:dyDescent="0.25">
      <c r="A309" s="34">
        <v>303</v>
      </c>
      <c r="B309">
        <f t="shared" si="19"/>
        <v>8332.8297114072466</v>
      </c>
      <c r="C309">
        <f t="shared" si="20"/>
        <v>4908.4511730679224</v>
      </c>
      <c r="D309">
        <f t="shared" si="22"/>
        <v>3424.3785383393242</v>
      </c>
      <c r="E309">
        <f t="shared" si="21"/>
        <v>368660.11664576747</v>
      </c>
      <c r="F309" s="34"/>
    </row>
    <row r="310" spans="1:6" x14ac:dyDescent="0.25">
      <c r="A310" s="34">
        <v>304</v>
      </c>
      <c r="B310">
        <f t="shared" ref="B310:B366" si="23">IF(E309&gt;$F$1,$F$1,IF(E309&gt;0,(E309+D310),0))</f>
        <v>8332.8297114072466</v>
      </c>
      <c r="C310">
        <f t="shared" ref="C310:C366" si="24">B310-D310</f>
        <v>4953.4453088210448</v>
      </c>
      <c r="D310">
        <f t="shared" si="22"/>
        <v>3379.3844025862018</v>
      </c>
      <c r="E310">
        <f t="shared" ref="E310:E366" si="25">E309-C310</f>
        <v>363706.67133694643</v>
      </c>
      <c r="F310" s="34"/>
    </row>
    <row r="311" spans="1:6" x14ac:dyDescent="0.25">
      <c r="A311" s="34">
        <v>305</v>
      </c>
      <c r="B311">
        <f t="shared" si="23"/>
        <v>8332.8297114072466</v>
      </c>
      <c r="C311">
        <f t="shared" si="24"/>
        <v>4998.8518908185706</v>
      </c>
      <c r="D311">
        <f t="shared" si="22"/>
        <v>3333.9778205886755</v>
      </c>
      <c r="E311">
        <f t="shared" si="25"/>
        <v>358707.81944612786</v>
      </c>
      <c r="F311" s="34"/>
    </row>
    <row r="312" spans="1:6" x14ac:dyDescent="0.25">
      <c r="A312" s="34">
        <v>306</v>
      </c>
      <c r="B312">
        <f t="shared" si="23"/>
        <v>8332.8297114072466</v>
      </c>
      <c r="C312">
        <f t="shared" si="24"/>
        <v>5044.6746998177405</v>
      </c>
      <c r="D312">
        <f t="shared" si="22"/>
        <v>3288.1550115895056</v>
      </c>
      <c r="E312">
        <f t="shared" si="25"/>
        <v>353663.14474631014</v>
      </c>
      <c r="F312" s="34"/>
    </row>
    <row r="313" spans="1:6" x14ac:dyDescent="0.25">
      <c r="A313" s="34">
        <v>307</v>
      </c>
      <c r="B313">
        <f t="shared" si="23"/>
        <v>8332.8297114072466</v>
      </c>
      <c r="C313">
        <f t="shared" si="24"/>
        <v>5090.9175512327365</v>
      </c>
      <c r="D313">
        <f t="shared" si="22"/>
        <v>3241.9121601745096</v>
      </c>
      <c r="E313">
        <f t="shared" si="25"/>
        <v>348572.2271950774</v>
      </c>
      <c r="F313" s="34"/>
    </row>
    <row r="314" spans="1:6" x14ac:dyDescent="0.25">
      <c r="A314" s="34">
        <v>308</v>
      </c>
      <c r="B314">
        <f t="shared" si="23"/>
        <v>8332.8297114072466</v>
      </c>
      <c r="C314">
        <f t="shared" si="24"/>
        <v>5137.5842954523705</v>
      </c>
      <c r="D314">
        <f t="shared" si="22"/>
        <v>3195.2454159548761</v>
      </c>
      <c r="E314">
        <f t="shared" si="25"/>
        <v>343434.642899625</v>
      </c>
      <c r="F314" s="34"/>
    </row>
    <row r="315" spans="1:6" x14ac:dyDescent="0.25">
      <c r="A315" s="34">
        <v>309</v>
      </c>
      <c r="B315">
        <f t="shared" si="23"/>
        <v>8332.8297114072466</v>
      </c>
      <c r="C315">
        <f t="shared" si="24"/>
        <v>5184.6788181606844</v>
      </c>
      <c r="D315">
        <f t="shared" si="22"/>
        <v>3148.1508932465626</v>
      </c>
      <c r="E315">
        <f t="shared" si="25"/>
        <v>338249.96408146434</v>
      </c>
      <c r="F315" s="34"/>
    </row>
    <row r="316" spans="1:6" x14ac:dyDescent="0.25">
      <c r="A316" s="34">
        <v>310</v>
      </c>
      <c r="B316">
        <f t="shared" si="23"/>
        <v>8332.8297114072466</v>
      </c>
      <c r="C316">
        <f t="shared" si="24"/>
        <v>5232.2050406604903</v>
      </c>
      <c r="D316">
        <f t="shared" si="22"/>
        <v>3100.6246707467562</v>
      </c>
      <c r="E316">
        <f t="shared" si="25"/>
        <v>333017.75904080382</v>
      </c>
      <c r="F316" s="1"/>
    </row>
    <row r="317" spans="1:6" x14ac:dyDescent="0.25">
      <c r="A317" s="34">
        <v>311</v>
      </c>
      <c r="B317">
        <f t="shared" si="23"/>
        <v>8332.8297114072466</v>
      </c>
      <c r="C317">
        <f t="shared" si="24"/>
        <v>5280.1669201998775</v>
      </c>
      <c r="D317">
        <f t="shared" si="22"/>
        <v>3052.6627912073686</v>
      </c>
      <c r="E317">
        <f t="shared" si="25"/>
        <v>327737.59212060395</v>
      </c>
      <c r="F317" s="34"/>
    </row>
    <row r="318" spans="1:6" x14ac:dyDescent="0.25">
      <c r="A318" s="34">
        <v>312</v>
      </c>
      <c r="B318">
        <f t="shared" si="23"/>
        <v>8332.8297114072466</v>
      </c>
      <c r="C318">
        <f t="shared" si="24"/>
        <v>5328.568450301711</v>
      </c>
      <c r="D318">
        <f t="shared" si="22"/>
        <v>3004.2612611055361</v>
      </c>
      <c r="E318">
        <f t="shared" si="25"/>
        <v>322409.02367030224</v>
      </c>
      <c r="F318" s="34"/>
    </row>
    <row r="319" spans="1:6" x14ac:dyDescent="0.25">
      <c r="A319" s="34">
        <v>313</v>
      </c>
      <c r="B319">
        <f t="shared" si="23"/>
        <v>8332.8297114072466</v>
      </c>
      <c r="C319">
        <f t="shared" si="24"/>
        <v>5377.4136610961432</v>
      </c>
      <c r="D319">
        <f t="shared" si="22"/>
        <v>2955.4160503111038</v>
      </c>
      <c r="E319">
        <f t="shared" si="25"/>
        <v>317031.61000920611</v>
      </c>
      <c r="F319" s="34"/>
    </row>
    <row r="320" spans="1:6" x14ac:dyDescent="0.25">
      <c r="A320" s="34">
        <v>314</v>
      </c>
      <c r="B320">
        <f t="shared" si="23"/>
        <v>8332.8297114072466</v>
      </c>
      <c r="C320">
        <f t="shared" si="24"/>
        <v>5426.70661965619</v>
      </c>
      <c r="D320">
        <f t="shared" si="22"/>
        <v>2906.1230917510561</v>
      </c>
      <c r="E320">
        <f t="shared" si="25"/>
        <v>311604.90338954993</v>
      </c>
      <c r="F320" s="34"/>
    </row>
    <row r="321" spans="1:6" x14ac:dyDescent="0.25">
      <c r="A321" s="34">
        <v>315</v>
      </c>
      <c r="B321">
        <f t="shared" si="23"/>
        <v>8332.8297114072466</v>
      </c>
      <c r="C321">
        <f t="shared" si="24"/>
        <v>5476.4514303363721</v>
      </c>
      <c r="D321">
        <f t="shared" si="22"/>
        <v>2856.3782810708744</v>
      </c>
      <c r="E321">
        <f t="shared" si="25"/>
        <v>306128.45195921353</v>
      </c>
      <c r="F321" s="34"/>
    </row>
    <row r="322" spans="1:6" x14ac:dyDescent="0.25">
      <c r="A322" s="34">
        <v>316</v>
      </c>
      <c r="B322">
        <f t="shared" si="23"/>
        <v>8332.8297114072466</v>
      </c>
      <c r="C322">
        <f t="shared" si="24"/>
        <v>5526.6522351144558</v>
      </c>
      <c r="D322">
        <f t="shared" si="22"/>
        <v>2806.1774762927907</v>
      </c>
      <c r="E322">
        <f t="shared" si="25"/>
        <v>300601.79972409905</v>
      </c>
      <c r="F322" s="34"/>
    </row>
    <row r="323" spans="1:6" x14ac:dyDescent="0.25">
      <c r="A323" s="34">
        <v>317</v>
      </c>
      <c r="B323">
        <f t="shared" si="23"/>
        <v>8332.8297114072466</v>
      </c>
      <c r="C323">
        <f t="shared" si="24"/>
        <v>5577.3132139363388</v>
      </c>
      <c r="D323">
        <f t="shared" si="22"/>
        <v>2755.5164974709078</v>
      </c>
      <c r="E323">
        <f t="shared" si="25"/>
        <v>295024.48651016271</v>
      </c>
      <c r="F323" s="34"/>
    </row>
    <row r="324" spans="1:6" x14ac:dyDescent="0.25">
      <c r="A324" s="34">
        <v>318</v>
      </c>
      <c r="B324">
        <f t="shared" si="23"/>
        <v>8332.8297114072466</v>
      </c>
      <c r="C324">
        <f t="shared" si="24"/>
        <v>5628.4385850640883</v>
      </c>
      <c r="D324">
        <f t="shared" si="22"/>
        <v>2704.3911263431582</v>
      </c>
      <c r="E324">
        <f t="shared" si="25"/>
        <v>289396.04792509862</v>
      </c>
      <c r="F324" s="34"/>
    </row>
    <row r="325" spans="1:6" x14ac:dyDescent="0.25">
      <c r="A325" s="34">
        <v>319</v>
      </c>
      <c r="B325">
        <f t="shared" si="23"/>
        <v>8332.8297114072466</v>
      </c>
      <c r="C325">
        <f t="shared" si="24"/>
        <v>5680.0326054271754</v>
      </c>
      <c r="D325">
        <f t="shared" si="22"/>
        <v>2652.7971059800707</v>
      </c>
      <c r="E325">
        <f t="shared" si="25"/>
        <v>283716.01531967142</v>
      </c>
      <c r="F325" s="34"/>
    </row>
    <row r="326" spans="1:6" x14ac:dyDescent="0.25">
      <c r="A326" s="34">
        <v>320</v>
      </c>
      <c r="B326">
        <f t="shared" si="23"/>
        <v>8332.8297114072466</v>
      </c>
      <c r="C326">
        <f t="shared" si="24"/>
        <v>5732.099570976925</v>
      </c>
      <c r="D326">
        <f t="shared" si="22"/>
        <v>2600.7301404303212</v>
      </c>
      <c r="E326">
        <f t="shared" si="25"/>
        <v>277983.9157486945</v>
      </c>
      <c r="F326" s="34"/>
    </row>
    <row r="327" spans="1:6" x14ac:dyDescent="0.25">
      <c r="A327" s="34">
        <v>321</v>
      </c>
      <c r="B327">
        <f t="shared" si="23"/>
        <v>8332.8297114072466</v>
      </c>
      <c r="C327">
        <f t="shared" si="24"/>
        <v>5784.6438170442143</v>
      </c>
      <c r="D327">
        <f t="shared" si="22"/>
        <v>2548.1858943630327</v>
      </c>
      <c r="E327">
        <f t="shared" si="25"/>
        <v>272199.27193165029</v>
      </c>
      <c r="F327" s="34"/>
    </row>
    <row r="328" spans="1:6" x14ac:dyDescent="0.25">
      <c r="A328" s="34">
        <v>322</v>
      </c>
      <c r="B328">
        <f t="shared" si="23"/>
        <v>8332.8297114072466</v>
      </c>
      <c r="C328">
        <f t="shared" si="24"/>
        <v>5837.669718700452</v>
      </c>
      <c r="D328">
        <f t="shared" ref="D328:D366" si="26">E327*$D$2/12</f>
        <v>2495.1599927067941</v>
      </c>
      <c r="E328">
        <f t="shared" si="25"/>
        <v>266361.60221294983</v>
      </c>
      <c r="F328" s="34"/>
    </row>
    <row r="329" spans="1:6" x14ac:dyDescent="0.25">
      <c r="A329" s="34">
        <v>323</v>
      </c>
      <c r="B329">
        <f t="shared" si="23"/>
        <v>8332.8297114072466</v>
      </c>
      <c r="C329">
        <f t="shared" si="24"/>
        <v>5891.181691121873</v>
      </c>
      <c r="D329">
        <f t="shared" si="26"/>
        <v>2441.6480202853736</v>
      </c>
      <c r="E329">
        <f t="shared" si="25"/>
        <v>260470.42052182797</v>
      </c>
      <c r="F329" s="1"/>
    </row>
    <row r="330" spans="1:6" x14ac:dyDescent="0.25">
      <c r="A330" s="34">
        <v>324</v>
      </c>
      <c r="B330">
        <f t="shared" si="23"/>
        <v>8332.8297114072466</v>
      </c>
      <c r="C330">
        <f t="shared" si="24"/>
        <v>5945.1841899571573</v>
      </c>
      <c r="D330">
        <f t="shared" si="26"/>
        <v>2387.6455214500897</v>
      </c>
      <c r="E330">
        <f t="shared" si="25"/>
        <v>254525.23633187081</v>
      </c>
      <c r="F330" s="1"/>
    </row>
    <row r="331" spans="1:6" x14ac:dyDescent="0.25">
      <c r="A331" s="34">
        <v>325</v>
      </c>
      <c r="B331">
        <f t="shared" si="23"/>
        <v>8332.8297114072466</v>
      </c>
      <c r="C331">
        <f t="shared" si="24"/>
        <v>5999.6817116984312</v>
      </c>
      <c r="D331">
        <f t="shared" si="26"/>
        <v>2333.1479997088159</v>
      </c>
      <c r="E331">
        <f t="shared" si="25"/>
        <v>248525.55462017236</v>
      </c>
      <c r="F331" s="34"/>
    </row>
    <row r="332" spans="1:6" x14ac:dyDescent="0.25">
      <c r="A332" s="34">
        <v>326</v>
      </c>
      <c r="B332">
        <f t="shared" si="23"/>
        <v>8332.8297114072466</v>
      </c>
      <c r="C332">
        <f t="shared" si="24"/>
        <v>6054.678794055666</v>
      </c>
      <c r="D332">
        <f t="shared" si="26"/>
        <v>2278.1509173515801</v>
      </c>
      <c r="E332">
        <f t="shared" si="25"/>
        <v>242470.87582611671</v>
      </c>
      <c r="F332" s="34"/>
    </row>
    <row r="333" spans="1:6" x14ac:dyDescent="0.25">
      <c r="A333" s="34">
        <v>327</v>
      </c>
      <c r="B333">
        <f t="shared" si="23"/>
        <v>8332.8297114072466</v>
      </c>
      <c r="C333">
        <f t="shared" si="24"/>
        <v>6110.1800163345106</v>
      </c>
      <c r="D333">
        <f t="shared" si="26"/>
        <v>2222.6496950727364</v>
      </c>
      <c r="E333">
        <f t="shared" si="25"/>
        <v>236360.69580978219</v>
      </c>
      <c r="F333" s="34"/>
    </row>
    <row r="334" spans="1:6" x14ac:dyDescent="0.25">
      <c r="A334" s="34">
        <v>328</v>
      </c>
      <c r="B334">
        <f t="shared" si="23"/>
        <v>8332.8297114072466</v>
      </c>
      <c r="C334">
        <f t="shared" si="24"/>
        <v>6166.1899998175759</v>
      </c>
      <c r="D334">
        <f t="shared" si="26"/>
        <v>2166.6397115896702</v>
      </c>
      <c r="E334">
        <f t="shared" si="25"/>
        <v>230194.50580996461</v>
      </c>
      <c r="F334" s="34"/>
    </row>
    <row r="335" spans="1:6" x14ac:dyDescent="0.25">
      <c r="A335" s="34">
        <v>329</v>
      </c>
      <c r="B335">
        <f t="shared" si="23"/>
        <v>8332.8297114072466</v>
      </c>
      <c r="C335">
        <f t="shared" si="24"/>
        <v>6222.7134081492377</v>
      </c>
      <c r="D335">
        <f t="shared" si="26"/>
        <v>2110.1163032580089</v>
      </c>
      <c r="E335">
        <f t="shared" si="25"/>
        <v>223971.79240181539</v>
      </c>
      <c r="F335" s="34"/>
    </row>
    <row r="336" spans="1:6" x14ac:dyDescent="0.25">
      <c r="A336" s="34">
        <v>330</v>
      </c>
      <c r="B336">
        <f t="shared" si="23"/>
        <v>8332.8297114072466</v>
      </c>
      <c r="C336">
        <f t="shared" si="24"/>
        <v>6279.754947723939</v>
      </c>
      <c r="D336">
        <f t="shared" si="26"/>
        <v>2053.074763683308</v>
      </c>
      <c r="E336">
        <f t="shared" si="25"/>
        <v>217692.03745409145</v>
      </c>
      <c r="F336" s="34"/>
    </row>
    <row r="337" spans="1:6" x14ac:dyDescent="0.25">
      <c r="A337" s="34">
        <v>331</v>
      </c>
      <c r="B337">
        <f t="shared" si="23"/>
        <v>8332.8297114072466</v>
      </c>
      <c r="C337">
        <f t="shared" si="24"/>
        <v>6337.3193680780751</v>
      </c>
      <c r="D337">
        <f t="shared" si="26"/>
        <v>1995.5103433291715</v>
      </c>
      <c r="E337">
        <f t="shared" si="25"/>
        <v>211354.71808601337</v>
      </c>
      <c r="F337" s="34"/>
    </row>
    <row r="338" spans="1:6" x14ac:dyDescent="0.25">
      <c r="A338" s="34">
        <v>332</v>
      </c>
      <c r="B338">
        <f t="shared" si="23"/>
        <v>8332.8297114072466</v>
      </c>
      <c r="C338">
        <f t="shared" si="24"/>
        <v>6395.4114622854577</v>
      </c>
      <c r="D338">
        <f t="shared" si="26"/>
        <v>1937.4182491217891</v>
      </c>
      <c r="E338">
        <f t="shared" si="25"/>
        <v>204959.3066237279</v>
      </c>
      <c r="F338" s="34"/>
    </row>
    <row r="339" spans="1:6" x14ac:dyDescent="0.25">
      <c r="A339" s="34">
        <v>333</v>
      </c>
      <c r="B339">
        <f t="shared" si="23"/>
        <v>8332.8297114072466</v>
      </c>
      <c r="C339">
        <f t="shared" si="24"/>
        <v>6454.0360673564073</v>
      </c>
      <c r="D339">
        <f t="shared" si="26"/>
        <v>1878.793644050839</v>
      </c>
      <c r="E339">
        <f t="shared" si="25"/>
        <v>198505.27055637148</v>
      </c>
      <c r="F339" s="34"/>
    </row>
    <row r="340" spans="1:6" x14ac:dyDescent="0.25">
      <c r="A340" s="34">
        <v>334</v>
      </c>
      <c r="B340">
        <f t="shared" si="23"/>
        <v>8332.8297114072466</v>
      </c>
      <c r="C340">
        <f t="shared" si="24"/>
        <v>6513.1980646405082</v>
      </c>
      <c r="D340">
        <f t="shared" si="26"/>
        <v>1819.6316467667386</v>
      </c>
      <c r="E340">
        <f t="shared" si="25"/>
        <v>191992.07249173097</v>
      </c>
      <c r="F340" s="34"/>
    </row>
    <row r="341" spans="1:6" x14ac:dyDescent="0.25">
      <c r="A341" s="34">
        <v>335</v>
      </c>
      <c r="B341">
        <f t="shared" si="23"/>
        <v>8332.8297114072466</v>
      </c>
      <c r="C341">
        <f t="shared" si="24"/>
        <v>6572.9023802330457</v>
      </c>
      <c r="D341">
        <f t="shared" si="26"/>
        <v>1759.9273311742006</v>
      </c>
      <c r="E341">
        <f t="shared" si="25"/>
        <v>185419.17011149792</v>
      </c>
      <c r="F341" s="34"/>
    </row>
    <row r="342" spans="1:6" x14ac:dyDescent="0.25">
      <c r="A342" s="34">
        <v>336</v>
      </c>
      <c r="B342">
        <f t="shared" si="23"/>
        <v>8332.8297114072466</v>
      </c>
      <c r="C342">
        <f t="shared" si="24"/>
        <v>6633.1539853851818</v>
      </c>
      <c r="D342">
        <f t="shared" si="26"/>
        <v>1699.6757260220645</v>
      </c>
      <c r="E342">
        <f t="shared" si="25"/>
        <v>178786.01612611275</v>
      </c>
      <c r="F342" s="34"/>
    </row>
    <row r="343" spans="1:6" x14ac:dyDescent="0.25">
      <c r="A343" s="34">
        <v>337</v>
      </c>
      <c r="B343">
        <f t="shared" si="23"/>
        <v>8332.8297114072466</v>
      </c>
      <c r="C343">
        <f t="shared" si="24"/>
        <v>6693.9578969178801</v>
      </c>
      <c r="D343">
        <f t="shared" si="26"/>
        <v>1638.8718144893667</v>
      </c>
      <c r="E343">
        <f t="shared" si="25"/>
        <v>172092.05822919487</v>
      </c>
      <c r="F343" s="1"/>
    </row>
    <row r="344" spans="1:6" x14ac:dyDescent="0.25">
      <c r="A344" s="34">
        <v>338</v>
      </c>
      <c r="B344">
        <f t="shared" si="23"/>
        <v>8332.8297114072466</v>
      </c>
      <c r="C344">
        <f t="shared" si="24"/>
        <v>6755.319177639627</v>
      </c>
      <c r="D344">
        <f t="shared" si="26"/>
        <v>1577.5105337676196</v>
      </c>
      <c r="E344">
        <f t="shared" si="25"/>
        <v>165336.73905155523</v>
      </c>
      <c r="F344" s="34"/>
    </row>
    <row r="345" spans="1:6" x14ac:dyDescent="0.25">
      <c r="A345" s="34">
        <v>339</v>
      </c>
      <c r="B345">
        <f t="shared" si="23"/>
        <v>8332.8297114072466</v>
      </c>
      <c r="C345">
        <f t="shared" si="24"/>
        <v>6817.2429367679906</v>
      </c>
      <c r="D345">
        <f t="shared" si="26"/>
        <v>1515.5867746392562</v>
      </c>
      <c r="E345">
        <f t="shared" si="25"/>
        <v>158519.49611478724</v>
      </c>
      <c r="F345" s="34"/>
    </row>
    <row r="346" spans="1:6" x14ac:dyDescent="0.25">
      <c r="A346" s="34">
        <v>340</v>
      </c>
      <c r="B346">
        <f t="shared" si="23"/>
        <v>8332.8297114072466</v>
      </c>
      <c r="C346">
        <f t="shared" si="24"/>
        <v>6879.7343303550306</v>
      </c>
      <c r="D346">
        <f t="shared" si="26"/>
        <v>1453.0953810522162</v>
      </c>
      <c r="E346">
        <f t="shared" si="25"/>
        <v>151639.76178443219</v>
      </c>
      <c r="F346" s="34"/>
    </row>
    <row r="347" spans="1:6" x14ac:dyDescent="0.25">
      <c r="A347" s="34">
        <v>341</v>
      </c>
      <c r="B347">
        <f t="shared" si="23"/>
        <v>8332.8297114072466</v>
      </c>
      <c r="C347">
        <f t="shared" si="24"/>
        <v>6942.7985617166178</v>
      </c>
      <c r="D347">
        <f t="shared" si="26"/>
        <v>1390.0311496906286</v>
      </c>
      <c r="E347">
        <f t="shared" si="25"/>
        <v>144696.96322271557</v>
      </c>
      <c r="F347" s="34"/>
    </row>
    <row r="348" spans="1:6" x14ac:dyDescent="0.25">
      <c r="A348" s="34">
        <v>342</v>
      </c>
      <c r="B348">
        <f t="shared" si="23"/>
        <v>8332.8297114072466</v>
      </c>
      <c r="C348">
        <f t="shared" si="24"/>
        <v>7006.4408818656875</v>
      </c>
      <c r="D348">
        <f t="shared" si="26"/>
        <v>1326.3888295415593</v>
      </c>
      <c r="E348">
        <f t="shared" si="25"/>
        <v>137690.52234084989</v>
      </c>
      <c r="F348" s="34"/>
    </row>
    <row r="349" spans="1:6" x14ac:dyDescent="0.25">
      <c r="A349" s="34">
        <v>343</v>
      </c>
      <c r="B349">
        <f t="shared" si="23"/>
        <v>8332.8297114072466</v>
      </c>
      <c r="C349">
        <f t="shared" si="24"/>
        <v>7070.6665899494565</v>
      </c>
      <c r="D349">
        <f t="shared" si="26"/>
        <v>1262.1631214577906</v>
      </c>
      <c r="E349">
        <f t="shared" si="25"/>
        <v>130619.85575090043</v>
      </c>
      <c r="F349" s="34"/>
    </row>
    <row r="350" spans="1:6" x14ac:dyDescent="0.25">
      <c r="A350" s="34">
        <v>344</v>
      </c>
      <c r="B350">
        <f t="shared" si="23"/>
        <v>8332.8297114072466</v>
      </c>
      <c r="C350">
        <f t="shared" si="24"/>
        <v>7135.4810336906594</v>
      </c>
      <c r="D350">
        <f t="shared" si="26"/>
        <v>1197.3486777165874</v>
      </c>
      <c r="E350">
        <f t="shared" si="25"/>
        <v>123484.37471720978</v>
      </c>
      <c r="F350" s="34"/>
    </row>
    <row r="351" spans="1:6" x14ac:dyDescent="0.25">
      <c r="A351" s="34">
        <v>345</v>
      </c>
      <c r="B351">
        <f t="shared" si="23"/>
        <v>8332.8297114072466</v>
      </c>
      <c r="C351">
        <f t="shared" si="24"/>
        <v>7200.8896098328232</v>
      </c>
      <c r="D351">
        <f t="shared" si="26"/>
        <v>1131.9401015744231</v>
      </c>
      <c r="E351">
        <f t="shared" si="25"/>
        <v>116283.48510737695</v>
      </c>
      <c r="F351" s="34"/>
    </row>
    <row r="352" spans="1:6" x14ac:dyDescent="0.25">
      <c r="A352" s="34">
        <v>346</v>
      </c>
      <c r="B352">
        <f t="shared" si="23"/>
        <v>8332.8297114072466</v>
      </c>
      <c r="C352">
        <f t="shared" si="24"/>
        <v>7266.8977645896248</v>
      </c>
      <c r="D352">
        <f t="shared" si="26"/>
        <v>1065.931946817622</v>
      </c>
      <c r="E352">
        <f t="shared" si="25"/>
        <v>109016.58734278733</v>
      </c>
      <c r="F352" s="34"/>
    </row>
    <row r="353" spans="1:6" x14ac:dyDescent="0.25">
      <c r="A353" s="34">
        <v>347</v>
      </c>
      <c r="B353">
        <f t="shared" si="23"/>
        <v>8332.8297114072466</v>
      </c>
      <c r="C353">
        <f t="shared" si="24"/>
        <v>7333.510994098363</v>
      </c>
      <c r="D353">
        <f t="shared" si="26"/>
        <v>999.31871730888395</v>
      </c>
      <c r="E353">
        <f t="shared" si="25"/>
        <v>101683.07634868896</v>
      </c>
      <c r="F353" s="34"/>
    </row>
    <row r="354" spans="1:6" x14ac:dyDescent="0.25">
      <c r="A354" s="34">
        <v>348</v>
      </c>
      <c r="B354">
        <f t="shared" si="23"/>
        <v>8332.8297114072466</v>
      </c>
      <c r="C354">
        <f t="shared" si="24"/>
        <v>7400.7348448775974</v>
      </c>
      <c r="D354">
        <f t="shared" si="26"/>
        <v>932.09486652964881</v>
      </c>
      <c r="E354">
        <f t="shared" si="25"/>
        <v>94282.34150381136</v>
      </c>
      <c r="F354" s="34"/>
    </row>
    <row r="355" spans="1:6" x14ac:dyDescent="0.25">
      <c r="A355" s="34">
        <v>349</v>
      </c>
      <c r="B355">
        <f t="shared" si="23"/>
        <v>8332.8297114072466</v>
      </c>
      <c r="C355">
        <f t="shared" si="24"/>
        <v>7468.5749142889763</v>
      </c>
      <c r="D355">
        <f t="shared" si="26"/>
        <v>864.25479711827074</v>
      </c>
      <c r="E355">
        <f t="shared" si="25"/>
        <v>86813.766589522391</v>
      </c>
      <c r="F355" s="34"/>
    </row>
    <row r="356" spans="1:6" x14ac:dyDescent="0.25">
      <c r="A356" s="34">
        <v>350</v>
      </c>
      <c r="B356">
        <f t="shared" si="23"/>
        <v>8332.8297114072466</v>
      </c>
      <c r="C356">
        <f t="shared" si="24"/>
        <v>7537.0368510032913</v>
      </c>
      <c r="D356">
        <f t="shared" si="26"/>
        <v>795.79286040395527</v>
      </c>
      <c r="E356">
        <f t="shared" si="25"/>
        <v>79276.729738519105</v>
      </c>
      <c r="F356" s="1"/>
    </row>
    <row r="357" spans="1:6" x14ac:dyDescent="0.25">
      <c r="A357" s="34">
        <v>351</v>
      </c>
      <c r="B357">
        <f t="shared" si="23"/>
        <v>8332.8297114072466</v>
      </c>
      <c r="C357">
        <f t="shared" si="24"/>
        <v>7606.1263554708212</v>
      </c>
      <c r="D357">
        <f t="shared" si="26"/>
        <v>726.70335593642506</v>
      </c>
      <c r="E357">
        <f t="shared" si="25"/>
        <v>71670.603383048277</v>
      </c>
      <c r="F357" s="1"/>
    </row>
    <row r="358" spans="1:6" x14ac:dyDescent="0.25">
      <c r="A358" s="34">
        <v>352</v>
      </c>
      <c r="B358">
        <f t="shared" si="23"/>
        <v>8332.8297114072466</v>
      </c>
      <c r="C358">
        <f t="shared" si="24"/>
        <v>7675.8491803959705</v>
      </c>
      <c r="D358">
        <f t="shared" si="26"/>
        <v>656.98053101127584</v>
      </c>
      <c r="E358">
        <f t="shared" si="25"/>
        <v>63994.754202652308</v>
      </c>
      <c r="F358" s="34"/>
    </row>
    <row r="359" spans="1:6" x14ac:dyDescent="0.25">
      <c r="A359" s="34">
        <v>353</v>
      </c>
      <c r="B359">
        <f t="shared" si="23"/>
        <v>8332.8297114072466</v>
      </c>
      <c r="C359">
        <f t="shared" si="24"/>
        <v>7746.2111312162669</v>
      </c>
      <c r="D359">
        <f t="shared" si="26"/>
        <v>586.61858019097951</v>
      </c>
      <c r="E359">
        <f t="shared" si="25"/>
        <v>56248.543071436041</v>
      </c>
      <c r="F359" s="34"/>
    </row>
    <row r="360" spans="1:6" x14ac:dyDescent="0.25">
      <c r="A360" s="34">
        <v>354</v>
      </c>
      <c r="B360">
        <f t="shared" si="23"/>
        <v>8332.8297114072466</v>
      </c>
      <c r="C360">
        <f t="shared" si="24"/>
        <v>7817.2180665857495</v>
      </c>
      <c r="D360">
        <f t="shared" si="26"/>
        <v>515.61164482149707</v>
      </c>
      <c r="E360">
        <f t="shared" si="25"/>
        <v>48431.325004850289</v>
      </c>
      <c r="F360" s="34"/>
    </row>
    <row r="361" spans="1:6" x14ac:dyDescent="0.25">
      <c r="A361" s="34">
        <v>355</v>
      </c>
      <c r="B361">
        <f t="shared" si="23"/>
        <v>8332.8297114072466</v>
      </c>
      <c r="C361">
        <f t="shared" si="24"/>
        <v>7888.8758988627851</v>
      </c>
      <c r="D361">
        <f t="shared" si="26"/>
        <v>443.95381254446102</v>
      </c>
      <c r="E361">
        <f t="shared" si="25"/>
        <v>40542.4491059875</v>
      </c>
      <c r="F361" s="34"/>
    </row>
    <row r="362" spans="1:6" x14ac:dyDescent="0.25">
      <c r="A362" s="34">
        <v>356</v>
      </c>
      <c r="B362">
        <f t="shared" si="23"/>
        <v>8332.8297114072466</v>
      </c>
      <c r="C362">
        <f t="shared" si="24"/>
        <v>7961.1905946023608</v>
      </c>
      <c r="D362">
        <f t="shared" si="26"/>
        <v>371.63911680488542</v>
      </c>
      <c r="E362">
        <f t="shared" si="25"/>
        <v>32581.258511385138</v>
      </c>
      <c r="F362" s="34"/>
    </row>
    <row r="363" spans="1:6" x14ac:dyDescent="0.25">
      <c r="A363" s="34">
        <v>357</v>
      </c>
      <c r="B363">
        <f t="shared" si="23"/>
        <v>8332.8297114072466</v>
      </c>
      <c r="C363">
        <f t="shared" si="24"/>
        <v>8034.1681750528824</v>
      </c>
      <c r="D363">
        <f t="shared" si="26"/>
        <v>298.66153635436376</v>
      </c>
      <c r="E363">
        <f t="shared" si="25"/>
        <v>24547.090336332258</v>
      </c>
      <c r="F363" s="34"/>
    </row>
    <row r="364" spans="1:6" x14ac:dyDescent="0.25">
      <c r="A364" s="34">
        <v>358</v>
      </c>
      <c r="B364">
        <f t="shared" si="23"/>
        <v>8332.8297114072466</v>
      </c>
      <c r="C364">
        <f t="shared" si="24"/>
        <v>8107.8147166575345</v>
      </c>
      <c r="D364">
        <f t="shared" si="26"/>
        <v>225.01499474971237</v>
      </c>
      <c r="E364">
        <f t="shared" si="25"/>
        <v>16439.275619674721</v>
      </c>
      <c r="F364" s="34"/>
    </row>
    <row r="365" spans="1:6" x14ac:dyDescent="0.25">
      <c r="A365" s="34">
        <v>359</v>
      </c>
      <c r="B365">
        <f t="shared" si="23"/>
        <v>8332.8297114072466</v>
      </c>
      <c r="C365">
        <f t="shared" si="24"/>
        <v>8182.1363515602279</v>
      </c>
      <c r="D365">
        <f t="shared" si="26"/>
        <v>150.69335984701829</v>
      </c>
      <c r="E365">
        <f t="shared" si="25"/>
        <v>8257.1392681144935</v>
      </c>
      <c r="F365" s="34"/>
    </row>
    <row r="366" spans="1:6" x14ac:dyDescent="0.25">
      <c r="A366" s="34">
        <v>360</v>
      </c>
      <c r="B366">
        <f t="shared" si="23"/>
        <v>8332.8297114055422</v>
      </c>
      <c r="C366">
        <f t="shared" si="24"/>
        <v>8257.1392681144935</v>
      </c>
      <c r="D366">
        <f t="shared" si="26"/>
        <v>75.690443291049533</v>
      </c>
      <c r="E366">
        <f t="shared" si="25"/>
        <v>0</v>
      </c>
      <c r="F366" s="34"/>
    </row>
    <row r="367" spans="1:6" x14ac:dyDescent="0.25">
      <c r="A367" s="34"/>
    </row>
    <row r="368" spans="1:6" x14ac:dyDescent="0.25">
      <c r="A368" s="34"/>
    </row>
    <row r="369" spans="1:1" x14ac:dyDescent="0.25">
      <c r="A369" s="34"/>
    </row>
    <row r="370" spans="1:1" x14ac:dyDescent="0.25">
      <c r="A370" s="34"/>
    </row>
    <row r="371" spans="1:1" x14ac:dyDescent="0.25">
      <c r="A371" s="34"/>
    </row>
    <row r="372" spans="1:1" x14ac:dyDescent="0.25">
      <c r="A372" s="34"/>
    </row>
    <row r="373" spans="1:1" x14ac:dyDescent="0.25">
      <c r="A373" s="34"/>
    </row>
  </sheetData>
  <phoneticPr fontId="0" type="noConversion"/>
  <printOptions horizontalCentered="1" verticalCentered="1"/>
  <pageMargins left="0.75" right="0.75" top="1" bottom="1" header="0.5" footer="0.5"/>
  <pageSetup orientation="portrait" horizontalDpi="300" verticalDpi="300" r:id="rId1"/>
  <headerFooter alignWithMargins="0"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/>
  </sheetViews>
  <sheetFormatPr defaultRowHeight="15.75" x14ac:dyDescent="0.25"/>
  <cols>
    <col min="1" max="1" width="22.77734375" customWidth="1"/>
    <col min="2" max="2" width="11.44140625" customWidth="1"/>
    <col min="3" max="3" width="31.21875" bestFit="1" customWidth="1"/>
    <col min="4" max="6" width="10" customWidth="1"/>
  </cols>
  <sheetData>
    <row r="1" spans="1:7" x14ac:dyDescent="0.25">
      <c r="A1" s="96" t="s">
        <v>44</v>
      </c>
      <c r="B1" s="96"/>
      <c r="C1" s="97"/>
      <c r="D1" s="98">
        <f>'NET OP INC'!$D$33</f>
        <v>121874.99995125001</v>
      </c>
      <c r="E1" s="98"/>
      <c r="F1" s="99"/>
    </row>
    <row r="2" spans="1:7" x14ac:dyDescent="0.25">
      <c r="A2" s="96" t="s">
        <v>57</v>
      </c>
      <c r="B2" s="96"/>
      <c r="C2" s="100" t="s">
        <v>58</v>
      </c>
      <c r="D2" s="98"/>
      <c r="E2" s="98"/>
      <c r="F2" s="99"/>
    </row>
    <row r="3" spans="1:7" x14ac:dyDescent="0.25">
      <c r="A3" s="96" t="s">
        <v>59</v>
      </c>
      <c r="B3" s="96"/>
      <c r="C3" s="98">
        <f>SUM(AMORT!D7:D18)</f>
        <v>96055.353871304949</v>
      </c>
      <c r="D3" s="98"/>
      <c r="E3" s="98"/>
      <c r="F3" s="99"/>
    </row>
    <row r="4" spans="1:7" x14ac:dyDescent="0.25">
      <c r="A4" s="96" t="s">
        <v>60</v>
      </c>
      <c r="B4" s="96"/>
      <c r="C4" s="98">
        <f>SUM(AMORT!C7:C18)</f>
        <v>3938.6026655820142</v>
      </c>
      <c r="D4" s="98"/>
      <c r="E4" s="98"/>
      <c r="F4" s="99"/>
    </row>
    <row r="5" spans="1:7" x14ac:dyDescent="0.25">
      <c r="A5" s="96" t="s">
        <v>117</v>
      </c>
      <c r="B5" s="96"/>
      <c r="C5" s="98">
        <f>C3+C4</f>
        <v>99993.956536886966</v>
      </c>
      <c r="D5" s="98">
        <f>-C5</f>
        <v>-99993.956536886966</v>
      </c>
      <c r="E5" s="98"/>
      <c r="F5" s="101">
        <f>-D1/D5</f>
        <v>1.2188236586707248</v>
      </c>
      <c r="G5" t="s">
        <v>122</v>
      </c>
    </row>
    <row r="6" spans="1:7" x14ac:dyDescent="0.25">
      <c r="A6" s="96" t="s">
        <v>61</v>
      </c>
      <c r="B6" s="96"/>
      <c r="C6" s="100" t="str">
        <f>IF(C5-AMORT!F1*12=0," ","ERROR")</f>
        <v>ERROR</v>
      </c>
      <c r="D6" s="98">
        <f>D1+D5</f>
        <v>21881.043414363041</v>
      </c>
      <c r="E6" s="98">
        <f>D6</f>
        <v>21881.043414363041</v>
      </c>
      <c r="F6" s="102">
        <f>D6/'NET OP INC'!F3</f>
        <v>5.8349449104968108E-2</v>
      </c>
      <c r="G6" t="s">
        <v>123</v>
      </c>
    </row>
    <row r="7" spans="1:7" x14ac:dyDescent="0.25">
      <c r="A7" s="96" t="s">
        <v>62</v>
      </c>
      <c r="B7" s="96"/>
      <c r="C7" s="97"/>
      <c r="D7" s="98">
        <f>C4</f>
        <v>3938.6026655820142</v>
      </c>
      <c r="E7" s="98"/>
      <c r="F7" s="99"/>
    </row>
    <row r="8" spans="1:7" x14ac:dyDescent="0.25">
      <c r="A8" s="103" t="s">
        <v>63</v>
      </c>
      <c r="B8" s="96"/>
      <c r="C8" s="97"/>
      <c r="D8" s="98">
        <f>SUM(D6:D7)</f>
        <v>25819.646079945054</v>
      </c>
      <c r="E8" s="98"/>
      <c r="F8" s="99"/>
    </row>
    <row r="9" spans="1:7" x14ac:dyDescent="0.25">
      <c r="A9" s="96" t="s">
        <v>64</v>
      </c>
      <c r="B9" s="97"/>
      <c r="C9" s="97"/>
      <c r="D9" s="98"/>
      <c r="E9" s="98"/>
      <c r="F9" s="99"/>
    </row>
    <row r="10" spans="1:7" x14ac:dyDescent="0.25">
      <c r="A10" s="104" t="s">
        <v>65</v>
      </c>
      <c r="B10" s="105">
        <v>27.5</v>
      </c>
      <c r="C10" s="97" t="s">
        <v>66</v>
      </c>
      <c r="D10" s="98"/>
      <c r="E10" s="98"/>
      <c r="F10" s="99"/>
    </row>
    <row r="11" spans="1:7" x14ac:dyDescent="0.25">
      <c r="A11" s="104" t="s">
        <v>67</v>
      </c>
      <c r="B11" s="106">
        <f>'NET OP INC'!F1*'NET OP INC'!B9</f>
        <v>375000</v>
      </c>
      <c r="C11" s="97"/>
      <c r="D11" s="98"/>
      <c r="E11" s="98"/>
      <c r="F11" s="99"/>
    </row>
    <row r="12" spans="1:7" x14ac:dyDescent="0.25">
      <c r="A12" s="96" t="s">
        <v>68</v>
      </c>
      <c r="B12" s="107"/>
      <c r="C12" s="97"/>
      <c r="D12" s="98">
        <f>-('NET OP INC'!F1-B11)/B10</f>
        <v>-31818.18181818182</v>
      </c>
      <c r="E12" s="98"/>
      <c r="F12" s="99"/>
    </row>
    <row r="13" spans="1:7" x14ac:dyDescent="0.25">
      <c r="A13" s="96" t="s">
        <v>69</v>
      </c>
      <c r="B13" s="96"/>
      <c r="C13" s="97"/>
      <c r="D13" s="98">
        <f>D8+D12</f>
        <v>-5998.5357382367656</v>
      </c>
      <c r="E13" s="98"/>
      <c r="F13" s="99"/>
    </row>
    <row r="14" spans="1:7" x14ac:dyDescent="0.25">
      <c r="A14" s="96" t="s">
        <v>70</v>
      </c>
      <c r="B14" s="96" t="s">
        <v>125</v>
      </c>
      <c r="C14" s="111">
        <v>0.35</v>
      </c>
      <c r="D14" s="98">
        <f>D13*C14</f>
        <v>-2099.4875083828679</v>
      </c>
      <c r="E14" s="98">
        <f>-D14</f>
        <v>2099.4875083828679</v>
      </c>
    </row>
    <row r="15" spans="1:7" x14ac:dyDescent="0.25">
      <c r="A15" s="103" t="s">
        <v>71</v>
      </c>
      <c r="B15" s="96"/>
      <c r="C15" s="97"/>
      <c r="D15" s="98"/>
      <c r="E15" s="98">
        <f>E6+E14</f>
        <v>23980.530922745907</v>
      </c>
      <c r="F15" s="108">
        <f>E15/'NET OP INC'!F3</f>
        <v>6.3948082460655753E-2</v>
      </c>
      <c r="G15" t="s">
        <v>124</v>
      </c>
    </row>
    <row r="16" spans="1:7" x14ac:dyDescent="0.25">
      <c r="A16" s="62" t="str">
        <f ca="1">CELL("FILENAME")</f>
        <v>\\LS-VL368\share\MM in RE\BookCD\Chap4\[Ch4ModB.xls]INTRODUCTION</v>
      </c>
      <c r="B16" s="62"/>
      <c r="C16" s="61"/>
      <c r="D16" s="61"/>
      <c r="E16" s="61"/>
      <c r="F16" s="61"/>
    </row>
  </sheetData>
  <phoneticPr fontId="0" type="noConversion"/>
  <printOptions horizontalCentered="1" verticalCentered="1"/>
  <pageMargins left="0.75" right="0.75" top="1" bottom="1" header="0.5" footer="0.5"/>
  <pageSetup orientation="landscape" horizontalDpi="300" verticalDpi="300" r:id="rId1"/>
  <headerFooter alignWithMargins="0">
    <oddHeader>&amp;A</oddHeader>
    <oddFooter>&amp;L&amp;D &amp;F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6"/>
  <sheetViews>
    <sheetView zoomScale="75" workbookViewId="0"/>
  </sheetViews>
  <sheetFormatPr defaultRowHeight="15.75" x14ac:dyDescent="0.25"/>
  <cols>
    <col min="1" max="1" width="28.77734375" customWidth="1"/>
    <col min="8" max="8" width="10" customWidth="1"/>
    <col min="9" max="9" width="10.109375" bestFit="1" customWidth="1"/>
  </cols>
  <sheetData>
    <row r="2" spans="1:10" x14ac:dyDescent="0.25">
      <c r="B2" s="3"/>
      <c r="C2" s="34"/>
      <c r="D2" s="38"/>
      <c r="E2" s="34"/>
      <c r="F2" s="34"/>
      <c r="G2" s="34"/>
    </row>
    <row r="3" spans="1:10" ht="23.25" x14ac:dyDescent="0.35">
      <c r="A3" s="43" t="s">
        <v>72</v>
      </c>
      <c r="B3" s="63">
        <v>1</v>
      </c>
      <c r="C3" s="63">
        <v>2</v>
      </c>
      <c r="D3" s="63">
        <v>3</v>
      </c>
      <c r="E3" s="63">
        <v>4</v>
      </c>
      <c r="F3" s="63">
        <v>5</v>
      </c>
      <c r="G3" s="63">
        <v>6</v>
      </c>
      <c r="H3" s="63">
        <v>7</v>
      </c>
      <c r="I3" s="63">
        <v>8</v>
      </c>
    </row>
    <row r="4" spans="1:10" ht="23.25" x14ac:dyDescent="0.35">
      <c r="A4" s="43" t="s">
        <v>73</v>
      </c>
      <c r="B4" s="63">
        <v>0</v>
      </c>
      <c r="C4" s="63">
        <v>1</v>
      </c>
      <c r="D4" s="63">
        <v>2</v>
      </c>
      <c r="E4" s="63">
        <v>3</v>
      </c>
      <c r="F4" s="63">
        <v>4</v>
      </c>
      <c r="G4" s="63">
        <v>5</v>
      </c>
      <c r="H4" s="63">
        <v>6</v>
      </c>
      <c r="I4" s="63">
        <v>7</v>
      </c>
    </row>
    <row r="5" spans="1:10" x14ac:dyDescent="0.25">
      <c r="A5" s="35" t="s">
        <v>74</v>
      </c>
      <c r="B5" s="3">
        <f>'NET OP INC'!F1</f>
        <v>1250000</v>
      </c>
      <c r="C5" s="3">
        <f t="shared" ref="C5:I5" si="0">D13/GOINGOUTCR</f>
        <v>1344401.0411289062</v>
      </c>
      <c r="D5" s="3">
        <f t="shared" si="0"/>
        <v>1388094.0749655957</v>
      </c>
      <c r="E5" s="3">
        <f t="shared" si="0"/>
        <v>1433207.1324019774</v>
      </c>
      <c r="F5" s="3">
        <f t="shared" si="0"/>
        <v>1479786.3642050419</v>
      </c>
      <c r="G5" s="3">
        <f t="shared" si="0"/>
        <v>1527879.4210417054</v>
      </c>
      <c r="H5" s="3">
        <f t="shared" si="0"/>
        <v>1577535.5022255608</v>
      </c>
      <c r="I5" s="3">
        <f t="shared" si="0"/>
        <v>1628805.4060478916</v>
      </c>
    </row>
    <row r="6" spans="1:10" x14ac:dyDescent="0.25">
      <c r="A6" s="35" t="s">
        <v>75</v>
      </c>
      <c r="B6" s="3">
        <f>'NET OP INC'!F2</f>
        <v>875000</v>
      </c>
      <c r="C6" s="3">
        <f>AMORT!E18</f>
        <v>871061.39733441779</v>
      </c>
      <c r="D6" s="3">
        <f>AMORT!E30</f>
        <v>866667.02415213932</v>
      </c>
      <c r="E6" s="3">
        <f>AMORT!E42</f>
        <v>861764.13921939989</v>
      </c>
      <c r="F6" s="3">
        <f>AMORT!E54</f>
        <v>856293.89814824506</v>
      </c>
      <c r="G6" s="3">
        <f>AMORT!E66</f>
        <v>850190.64714662894</v>
      </c>
      <c r="H6" s="3">
        <f>AMORT!E78</f>
        <v>843381.13504209858</v>
      </c>
      <c r="I6" s="3">
        <f>AMORT!E90</f>
        <v>835783.63412177481</v>
      </c>
    </row>
    <row r="7" spans="1:10" x14ac:dyDescent="0.25">
      <c r="A7" s="35" t="s">
        <v>76</v>
      </c>
      <c r="B7" s="3">
        <f t="shared" ref="B7:I7" si="1">B5-B6</f>
        <v>375000</v>
      </c>
      <c r="C7" s="3">
        <f t="shared" si="1"/>
        <v>473339.64379448839</v>
      </c>
      <c r="D7" s="3">
        <f t="shared" si="1"/>
        <v>521427.05081345642</v>
      </c>
      <c r="E7" s="3">
        <f t="shared" si="1"/>
        <v>571442.99318257754</v>
      </c>
      <c r="F7" s="3">
        <f t="shared" si="1"/>
        <v>623492.46605679684</v>
      </c>
      <c r="G7" s="3">
        <f t="shared" si="1"/>
        <v>677688.77389507648</v>
      </c>
      <c r="H7" s="3">
        <f t="shared" si="1"/>
        <v>734154.36718346225</v>
      </c>
      <c r="I7" s="3">
        <f t="shared" si="1"/>
        <v>793021.77192611678</v>
      </c>
      <c r="J7" s="3">
        <f>I7-H7</f>
        <v>58867.404742654529</v>
      </c>
    </row>
    <row r="8" spans="1:10" x14ac:dyDescent="0.25">
      <c r="A8" s="34"/>
      <c r="B8" s="3"/>
      <c r="C8" s="3"/>
      <c r="D8" s="3"/>
      <c r="E8" s="3"/>
      <c r="F8" s="3"/>
      <c r="G8" s="34"/>
    </row>
    <row r="9" spans="1:10" x14ac:dyDescent="0.25">
      <c r="A9" s="35" t="s">
        <v>77</v>
      </c>
      <c r="C9" s="3">
        <f>'NET OP INC'!D15</f>
        <v>208333.33325</v>
      </c>
      <c r="D9" s="3"/>
      <c r="E9" s="3"/>
      <c r="F9" s="3"/>
      <c r="G9" s="3"/>
      <c r="H9" s="3"/>
    </row>
    <row r="10" spans="1:10" x14ac:dyDescent="0.25">
      <c r="A10" s="35" t="s">
        <v>78</v>
      </c>
      <c r="C10" s="3">
        <f>C9*VACANCY</f>
        <v>20833.333325</v>
      </c>
      <c r="D10" s="3"/>
      <c r="E10" s="3"/>
      <c r="F10" s="3"/>
      <c r="G10" s="3"/>
      <c r="H10" s="3"/>
    </row>
    <row r="11" spans="1:10" x14ac:dyDescent="0.25">
      <c r="A11" s="35" t="s">
        <v>79</v>
      </c>
      <c r="C11" s="3">
        <f>C9-C10</f>
        <v>187499.99992500001</v>
      </c>
      <c r="D11" s="3"/>
      <c r="E11" s="3"/>
      <c r="F11" s="3"/>
      <c r="G11" s="3"/>
      <c r="H11" s="3"/>
    </row>
    <row r="12" spans="1:10" x14ac:dyDescent="0.25">
      <c r="A12" s="35" t="s">
        <v>27</v>
      </c>
      <c r="C12" s="3">
        <f>EXPENSES</f>
        <v>65624.999973750004</v>
      </c>
      <c r="D12" s="3"/>
      <c r="E12" s="3"/>
      <c r="F12" s="3"/>
      <c r="G12" s="3"/>
      <c r="H12" s="3"/>
    </row>
    <row r="13" spans="1:10" x14ac:dyDescent="0.25">
      <c r="A13" s="35" t="s">
        <v>44</v>
      </c>
      <c r="C13" s="3">
        <f>C11-C12</f>
        <v>121874.99995125001</v>
      </c>
      <c r="D13" s="3">
        <f t="shared" ref="D13:I13" si="2">C13*(1+ANNRENTINCR)</f>
        <v>125835.93744966562</v>
      </c>
      <c r="E13" s="3">
        <f t="shared" si="2"/>
        <v>129925.60541677976</v>
      </c>
      <c r="F13" s="3">
        <f t="shared" si="2"/>
        <v>134148.1875928251</v>
      </c>
      <c r="G13" s="3">
        <f t="shared" si="2"/>
        <v>138508.00368959192</v>
      </c>
      <c r="H13" s="3">
        <f t="shared" si="2"/>
        <v>143009.51380950364</v>
      </c>
      <c r="I13" s="3">
        <f t="shared" si="2"/>
        <v>147657.32300831249</v>
      </c>
      <c r="J13" s="3">
        <f>I13*(1+ANNRENTINCR)</f>
        <v>152456.18600608266</v>
      </c>
    </row>
    <row r="14" spans="1:10" x14ac:dyDescent="0.25">
      <c r="A14" s="35" t="s">
        <v>80</v>
      </c>
      <c r="C14" s="37">
        <f t="shared" ref="C14:J14" si="3">C13/B5</f>
        <v>9.7499999961000006E-2</v>
      </c>
      <c r="D14" s="37">
        <f t="shared" si="3"/>
        <v>9.3600000000000003E-2</v>
      </c>
      <c r="E14" s="37">
        <f t="shared" si="3"/>
        <v>9.3600000000000003E-2</v>
      </c>
      <c r="F14" s="37">
        <f t="shared" si="3"/>
        <v>9.3600000000000003E-2</v>
      </c>
      <c r="G14" s="37">
        <f t="shared" si="3"/>
        <v>9.3600000000000003E-2</v>
      </c>
      <c r="H14" s="37">
        <f t="shared" si="3"/>
        <v>9.3600000000000003E-2</v>
      </c>
      <c r="I14" s="37">
        <f t="shared" si="3"/>
        <v>9.3600000000000003E-2</v>
      </c>
      <c r="J14" s="37">
        <f t="shared" si="3"/>
        <v>9.3600000000000003E-2</v>
      </c>
    </row>
    <row r="15" spans="1:10" x14ac:dyDescent="0.25">
      <c r="A15" s="34"/>
      <c r="C15" s="34"/>
      <c r="D15" s="34"/>
      <c r="E15" s="34"/>
      <c r="F15" s="34"/>
      <c r="G15" s="34"/>
      <c r="H15" s="34"/>
    </row>
    <row r="16" spans="1:10" x14ac:dyDescent="0.25">
      <c r="A16" s="35" t="s">
        <v>44</v>
      </c>
      <c r="C16" s="3">
        <f t="shared" ref="C16:H16" si="4">C13</f>
        <v>121874.99995125001</v>
      </c>
      <c r="D16" s="3">
        <f t="shared" si="4"/>
        <v>125835.93744966562</v>
      </c>
      <c r="E16" s="3">
        <f t="shared" si="4"/>
        <v>129925.60541677976</v>
      </c>
      <c r="F16" s="3">
        <f t="shared" si="4"/>
        <v>134148.1875928251</v>
      </c>
      <c r="G16" s="3">
        <f t="shared" si="4"/>
        <v>138508.00368959192</v>
      </c>
      <c r="H16" s="3">
        <f t="shared" si="4"/>
        <v>143009.51380950364</v>
      </c>
      <c r="I16" s="3">
        <f>I13</f>
        <v>147657.32300831249</v>
      </c>
      <c r="J16" s="3">
        <f>J13</f>
        <v>152456.18600608266</v>
      </c>
    </row>
    <row r="17" spans="1:10" x14ac:dyDescent="0.25">
      <c r="A17" s="35" t="s">
        <v>81</v>
      </c>
      <c r="C17" s="3">
        <f>SUM(AMORT!D7:D18)</f>
        <v>96055.353871304949</v>
      </c>
      <c r="D17" s="3">
        <f>SUM(AMORT!D19:D30)</f>
        <v>95599.583354608418</v>
      </c>
      <c r="E17" s="3">
        <f>SUM(AMORT!D31:D42)</f>
        <v>95091.071604147684</v>
      </c>
      <c r="F17" s="3">
        <f>SUM(AMORT!D43:D54)</f>
        <v>94523.715465732035</v>
      </c>
      <c r="G17" s="3">
        <f>SUM(AMORT!D55:D66)</f>
        <v>93890.705535270739</v>
      </c>
      <c r="H17" s="3">
        <f>SUM(AMORT!D67:D78)</f>
        <v>93184.444432356453</v>
      </c>
      <c r="I17" s="3">
        <f>SUM(AMORT!D79:D90)</f>
        <v>92396.455616563006</v>
      </c>
      <c r="J17" s="3">
        <f>SUM(AMORT!D80:D91)</f>
        <v>92326.81185812669</v>
      </c>
    </row>
    <row r="18" spans="1:10" x14ac:dyDescent="0.25">
      <c r="A18" s="35" t="s">
        <v>64</v>
      </c>
      <c r="C18" s="3">
        <f>-ATCF!$D$12</f>
        <v>31818.18181818182</v>
      </c>
      <c r="D18" s="3">
        <f>-ATCF!$D$12</f>
        <v>31818.18181818182</v>
      </c>
      <c r="E18" s="3">
        <f>-ATCF!$D$12</f>
        <v>31818.18181818182</v>
      </c>
      <c r="F18" s="3">
        <f>-ATCF!$D$12</f>
        <v>31818.18181818182</v>
      </c>
      <c r="G18" s="3">
        <f>-ATCF!$D$12</f>
        <v>31818.18181818182</v>
      </c>
      <c r="H18" s="3">
        <f>-ATCF!$D$12</f>
        <v>31818.18181818182</v>
      </c>
      <c r="I18" s="3">
        <f>-ATCF!$D$12</f>
        <v>31818.18181818182</v>
      </c>
      <c r="J18" s="3">
        <f>-ATCF!$D$12</f>
        <v>31818.18181818182</v>
      </c>
    </row>
    <row r="19" spans="1:10" x14ac:dyDescent="0.25">
      <c r="A19" s="35" t="s">
        <v>69</v>
      </c>
      <c r="C19" s="3">
        <f t="shared" ref="C19:J19" si="5">C16-C17-C18</f>
        <v>-5998.535738236762</v>
      </c>
      <c r="D19" s="3">
        <f t="shared" si="5"/>
        <v>-1581.8277231246138</v>
      </c>
      <c r="E19" s="3">
        <f t="shared" si="5"/>
        <v>3016.3519944502514</v>
      </c>
      <c r="F19" s="3">
        <f t="shared" si="5"/>
        <v>7806.2903089112406</v>
      </c>
      <c r="G19" s="3">
        <f t="shared" si="5"/>
        <v>12799.116336139359</v>
      </c>
      <c r="H19" s="3">
        <f t="shared" si="5"/>
        <v>18006.887558965365</v>
      </c>
      <c r="I19" s="3">
        <f t="shared" si="5"/>
        <v>23442.685573567669</v>
      </c>
      <c r="J19" s="3">
        <f t="shared" si="5"/>
        <v>28311.192329774149</v>
      </c>
    </row>
    <row r="20" spans="1:10" x14ac:dyDescent="0.25">
      <c r="A20" s="34"/>
      <c r="C20" s="3"/>
      <c r="D20" s="3"/>
      <c r="E20" s="3"/>
      <c r="F20" s="3"/>
      <c r="G20" s="3"/>
      <c r="H20" s="3"/>
      <c r="I20" s="3"/>
      <c r="J20" s="3"/>
    </row>
    <row r="21" spans="1:10" x14ac:dyDescent="0.25">
      <c r="A21" s="35" t="s">
        <v>44</v>
      </c>
      <c r="C21" s="3">
        <f t="shared" ref="C21:H21" si="6">C13</f>
        <v>121874.99995125001</v>
      </c>
      <c r="D21" s="3">
        <f t="shared" si="6"/>
        <v>125835.93744966562</v>
      </c>
      <c r="E21" s="3">
        <f t="shared" si="6"/>
        <v>129925.60541677976</v>
      </c>
      <c r="F21" s="3">
        <f t="shared" si="6"/>
        <v>134148.1875928251</v>
      </c>
      <c r="G21" s="3">
        <f t="shared" si="6"/>
        <v>138508.00368959192</v>
      </c>
      <c r="H21" s="3">
        <f t="shared" si="6"/>
        <v>143009.51380950364</v>
      </c>
      <c r="I21" s="3">
        <f>I13</f>
        <v>147657.32300831249</v>
      </c>
      <c r="J21" s="3">
        <f>J13</f>
        <v>152456.18600608266</v>
      </c>
    </row>
    <row r="22" spans="1:10" x14ac:dyDescent="0.25">
      <c r="A22" s="35" t="s">
        <v>82</v>
      </c>
      <c r="C22" s="3">
        <f>AMORT!$F$1*12</f>
        <v>99993.956536886952</v>
      </c>
      <c r="D22" s="3">
        <f>AMORT!$F$1*12</f>
        <v>99993.956536886952</v>
      </c>
      <c r="E22" s="3">
        <f>AMORT!$F$1*12</f>
        <v>99993.956536886952</v>
      </c>
      <c r="F22" s="3">
        <f>AMORT!$F$1*12</f>
        <v>99993.956536886952</v>
      </c>
      <c r="G22" s="3">
        <f>AMORT!$F$1*12</f>
        <v>99993.956536886952</v>
      </c>
      <c r="H22" s="3">
        <f>AMORT!$F$1*12</f>
        <v>99993.956536886952</v>
      </c>
      <c r="I22" s="3">
        <f>AMORT!$F$1*12</f>
        <v>99993.956536886952</v>
      </c>
      <c r="J22" s="3">
        <f>AMORT!$F$1*12</f>
        <v>99993.956536886952</v>
      </c>
    </row>
    <row r="23" spans="1:10" x14ac:dyDescent="0.25">
      <c r="A23" s="35" t="s">
        <v>83</v>
      </c>
      <c r="C23" s="3">
        <f t="shared" ref="C23:J23" si="7">C21-C22</f>
        <v>21881.043414363055</v>
      </c>
      <c r="D23" s="3">
        <f t="shared" si="7"/>
        <v>25841.980912778672</v>
      </c>
      <c r="E23" s="3">
        <f t="shared" si="7"/>
        <v>29931.648879892804</v>
      </c>
      <c r="F23" s="3">
        <f t="shared" si="7"/>
        <v>34154.231055938144</v>
      </c>
      <c r="G23" s="3">
        <f t="shared" si="7"/>
        <v>38514.047152704967</v>
      </c>
      <c r="H23" s="3">
        <f t="shared" si="7"/>
        <v>43015.557272616687</v>
      </c>
      <c r="I23" s="3">
        <f t="shared" si="7"/>
        <v>47663.366471425543</v>
      </c>
      <c r="J23" s="3">
        <f t="shared" si="7"/>
        <v>52462.229469195707</v>
      </c>
    </row>
    <row r="24" spans="1:10" x14ac:dyDescent="0.25">
      <c r="A24" s="35" t="s">
        <v>84</v>
      </c>
      <c r="C24" s="3">
        <f>-C19*ATCF!$C$14</f>
        <v>2099.4875083828665</v>
      </c>
      <c r="D24" s="3">
        <f>-D19*ATCF!$C$14</f>
        <v>553.6397030936148</v>
      </c>
      <c r="E24" s="3">
        <f>-E19*ATCF!$C$14</f>
        <v>-1055.723198057588</v>
      </c>
      <c r="F24" s="3">
        <f>-F19*ATCF!$C$14</f>
        <v>-2732.201608118934</v>
      </c>
      <c r="G24" s="3">
        <f>-G19*ATCF!$C$14</f>
        <v>-4479.6907176487757</v>
      </c>
      <c r="H24" s="3">
        <f>-H19*ATCF!$C$14</f>
        <v>-6302.4106456378777</v>
      </c>
      <c r="I24" s="3">
        <f>-I19*ATCF!$C$14</f>
        <v>-8204.9399507486833</v>
      </c>
      <c r="J24" s="3">
        <f>-J19*ATCF!$C$14</f>
        <v>-9908.9173154209511</v>
      </c>
    </row>
    <row r="25" spans="1:10" x14ac:dyDescent="0.25">
      <c r="A25" s="35" t="s">
        <v>85</v>
      </c>
      <c r="C25" s="3">
        <f t="shared" ref="C25:J25" si="8">C23+C24</f>
        <v>23980.530922745922</v>
      </c>
      <c r="D25" s="3">
        <f t="shared" si="8"/>
        <v>26395.620615872285</v>
      </c>
      <c r="E25" s="3">
        <f t="shared" si="8"/>
        <v>28875.925681835215</v>
      </c>
      <c r="F25" s="3">
        <f t="shared" si="8"/>
        <v>31422.029447819208</v>
      </c>
      <c r="G25" s="3">
        <f t="shared" si="8"/>
        <v>34034.356435056194</v>
      </c>
      <c r="H25" s="3">
        <f t="shared" si="8"/>
        <v>36713.146626978807</v>
      </c>
      <c r="I25" s="3">
        <f t="shared" si="8"/>
        <v>39458.426520676861</v>
      </c>
      <c r="J25" s="3">
        <f t="shared" si="8"/>
        <v>42553.312153774757</v>
      </c>
    </row>
    <row r="26" spans="1:10" x14ac:dyDescent="0.25">
      <c r="A26" s="36" t="str">
        <f ca="1">CELL("FILENAME")</f>
        <v>\\LS-VL368\share\MM in RE\BookCD\Chap4\[Ch4ModB.xls]INTRODUCTION</v>
      </c>
      <c r="B26" s="34"/>
      <c r="C26" s="34"/>
      <c r="D26" s="34"/>
      <c r="E26" s="34"/>
      <c r="F26" s="34"/>
      <c r="G26" s="34"/>
    </row>
  </sheetData>
  <phoneticPr fontId="0" type="noConversion"/>
  <printOptions horizontalCentered="1" verticalCentered="1"/>
  <pageMargins left="0.75" right="0.75" top="1" bottom="1" header="0.5" footer="0.5"/>
  <pageSetup scale="91" orientation="landscape" horizontalDpi="300" verticalDpi="300" r:id="rId1"/>
  <headerFooter alignWithMargins="0">
    <oddHeader>&amp;A</oddHeader>
    <oddFooter>&amp;L&amp;D &amp;F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IQ32"/>
  <sheetViews>
    <sheetView zoomScale="75" workbookViewId="0"/>
  </sheetViews>
  <sheetFormatPr defaultColWidth="9.77734375" defaultRowHeight="15.75" x14ac:dyDescent="0.25"/>
  <cols>
    <col min="1" max="1" width="23.5546875" customWidth="1"/>
    <col min="2" max="2" width="10" customWidth="1"/>
    <col min="3" max="8" width="10.77734375" customWidth="1"/>
  </cols>
  <sheetData>
    <row r="2" spans="1:251" ht="23.25" x14ac:dyDescent="0.35">
      <c r="A2" s="43" t="s">
        <v>72</v>
      </c>
      <c r="B2" s="63">
        <v>1</v>
      </c>
      <c r="C2" s="63">
        <v>2</v>
      </c>
      <c r="D2" s="63">
        <v>3</v>
      </c>
      <c r="E2" s="63">
        <v>4</v>
      </c>
      <c r="F2" s="63">
        <v>5</v>
      </c>
      <c r="G2" s="63">
        <v>6</v>
      </c>
      <c r="H2" s="63">
        <v>7</v>
      </c>
      <c r="I2" s="63">
        <v>8</v>
      </c>
    </row>
    <row r="3" spans="1:251" ht="23.25" x14ac:dyDescent="0.35">
      <c r="A3" s="43" t="s">
        <v>73</v>
      </c>
      <c r="B3" s="63">
        <v>0</v>
      </c>
      <c r="C3" s="63">
        <v>1</v>
      </c>
      <c r="D3" s="63">
        <v>2</v>
      </c>
      <c r="E3" s="63">
        <v>3</v>
      </c>
      <c r="F3" s="63">
        <v>4</v>
      </c>
      <c r="G3" s="63">
        <v>5</v>
      </c>
      <c r="H3" s="63">
        <v>6</v>
      </c>
      <c r="I3" s="63">
        <v>7</v>
      </c>
    </row>
    <row r="4" spans="1:251" x14ac:dyDescent="0.25">
      <c r="A4" t="str">
        <f>PROJECTION!A5</f>
        <v>VALUE</v>
      </c>
      <c r="B4" s="3">
        <f>PROJECTION!B5</f>
        <v>1250000</v>
      </c>
      <c r="C4" s="3">
        <f>PROJECTION!C5</f>
        <v>1344401.0411289062</v>
      </c>
      <c r="D4" s="3">
        <f>PROJECTION!D5</f>
        <v>1388094.0749655957</v>
      </c>
      <c r="E4" s="3">
        <f>PROJECTION!E5</f>
        <v>1433207.1324019774</v>
      </c>
      <c r="F4" s="3">
        <f>PROJECTION!F5</f>
        <v>1479786.3642050419</v>
      </c>
      <c r="G4" s="3">
        <f>PROJECTION!G5</f>
        <v>1527879.4210417054</v>
      </c>
      <c r="H4" s="3">
        <f>PROJECTION!H5</f>
        <v>1577535.5022255608</v>
      </c>
      <c r="I4" s="3">
        <f>PROJECTION!I5</f>
        <v>1628805.4060478916</v>
      </c>
    </row>
    <row r="5" spans="1:251" x14ac:dyDescent="0.25">
      <c r="A5" t="str">
        <f>PROJECTION!A6</f>
        <v>LOANS</v>
      </c>
      <c r="B5" s="3">
        <f>PROJECTION!B6</f>
        <v>875000</v>
      </c>
      <c r="C5" s="3">
        <f>PROJECTION!C6</f>
        <v>871061.39733441779</v>
      </c>
      <c r="D5" s="3">
        <f>PROJECTION!D6</f>
        <v>866667.02415213932</v>
      </c>
      <c r="E5" s="3">
        <f>PROJECTION!E6</f>
        <v>861764.13921939989</v>
      </c>
      <c r="F5" s="3">
        <f>PROJECTION!F6</f>
        <v>856293.89814824506</v>
      </c>
      <c r="G5" s="3">
        <f>PROJECTION!G6</f>
        <v>850190.64714662894</v>
      </c>
      <c r="H5" s="3">
        <f>PROJECTION!H6</f>
        <v>843381.13504209858</v>
      </c>
      <c r="I5" s="3">
        <f>PROJECTION!I6</f>
        <v>835783.63412177481</v>
      </c>
    </row>
    <row r="6" spans="1:251" x14ac:dyDescent="0.25">
      <c r="A6" t="str">
        <f>PROJECTION!A7</f>
        <v>EQUITY</v>
      </c>
      <c r="B6" s="3">
        <f>PROJECTION!B7</f>
        <v>375000</v>
      </c>
      <c r="C6" s="3">
        <f>PROJECTION!C7</f>
        <v>473339.64379448839</v>
      </c>
      <c r="D6" s="3">
        <f>PROJECTION!D7</f>
        <v>521427.05081345642</v>
      </c>
      <c r="E6" s="3">
        <f>PROJECTION!E7</f>
        <v>571442.99318257754</v>
      </c>
      <c r="F6" s="3">
        <f>PROJECTION!F7</f>
        <v>623492.46605679684</v>
      </c>
      <c r="G6" s="3">
        <f>PROJECTION!G7</f>
        <v>677688.77389507648</v>
      </c>
      <c r="H6" s="3">
        <f>PROJECTION!H7</f>
        <v>734154.36718346225</v>
      </c>
      <c r="I6" s="3">
        <f>PROJECTION!I7</f>
        <v>793021.77192611678</v>
      </c>
    </row>
    <row r="7" spans="1:251" x14ac:dyDescent="0.25">
      <c r="B7" s="34"/>
      <c r="C7" s="34"/>
      <c r="D7" s="34"/>
      <c r="E7" s="34"/>
      <c r="F7" s="34"/>
      <c r="G7" s="34"/>
      <c r="H7" s="34"/>
      <c r="I7" s="34"/>
    </row>
    <row r="8" spans="1:251" x14ac:dyDescent="0.25">
      <c r="A8" s="11" t="s">
        <v>86</v>
      </c>
      <c r="C8" s="3">
        <f>PROJECTION!$C$18</f>
        <v>31818.18181818182</v>
      </c>
      <c r="D8" s="3">
        <f t="shared" ref="D8:I8" si="0">$C$8*D3</f>
        <v>63636.36363636364</v>
      </c>
      <c r="E8" s="3">
        <f t="shared" si="0"/>
        <v>95454.545454545456</v>
      </c>
      <c r="F8" s="3">
        <f t="shared" si="0"/>
        <v>127272.72727272728</v>
      </c>
      <c r="G8" s="3">
        <f t="shared" si="0"/>
        <v>159090.90909090909</v>
      </c>
      <c r="H8" s="3">
        <f t="shared" si="0"/>
        <v>190909.09090909091</v>
      </c>
      <c r="I8" s="3">
        <f t="shared" si="0"/>
        <v>222727.27272727274</v>
      </c>
    </row>
    <row r="9" spans="1:251" x14ac:dyDescent="0.25">
      <c r="A9" s="11" t="s">
        <v>87</v>
      </c>
      <c r="B9" s="34"/>
      <c r="C9" s="34"/>
      <c r="D9" s="34"/>
      <c r="E9" s="34"/>
      <c r="F9" s="34"/>
      <c r="G9" s="34"/>
      <c r="H9" s="34"/>
      <c r="I9" s="34"/>
    </row>
    <row r="10" spans="1:251" x14ac:dyDescent="0.25">
      <c r="A10" s="8">
        <v>7.4999999999999997E-2</v>
      </c>
      <c r="C10" s="3">
        <f t="shared" ref="C10:H10" si="1">C4*$A$10</f>
        <v>100830.07808466796</v>
      </c>
      <c r="D10" s="3">
        <f t="shared" si="1"/>
        <v>104107.05562241968</v>
      </c>
      <c r="E10" s="3">
        <f t="shared" si="1"/>
        <v>107490.53493014831</v>
      </c>
      <c r="F10" s="3">
        <f t="shared" si="1"/>
        <v>110983.97731537814</v>
      </c>
      <c r="G10" s="3">
        <f t="shared" si="1"/>
        <v>114590.95657812791</v>
      </c>
      <c r="H10" s="3">
        <f t="shared" si="1"/>
        <v>118315.16266691705</v>
      </c>
      <c r="I10" s="3">
        <f>I4*$A$10</f>
        <v>122160.40545359187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</row>
    <row r="11" spans="1:251" x14ac:dyDescent="0.25">
      <c r="A11" s="7" t="s">
        <v>88</v>
      </c>
      <c r="C11" s="34">
        <f t="shared" ref="C11:I11" si="2">C6-C10</f>
        <v>372509.56570982042</v>
      </c>
      <c r="D11" s="34">
        <f t="shared" si="2"/>
        <v>417319.99519103672</v>
      </c>
      <c r="E11" s="34">
        <f t="shared" si="2"/>
        <v>463952.45825242926</v>
      </c>
      <c r="F11" s="34">
        <f t="shared" si="2"/>
        <v>512508.4887414187</v>
      </c>
      <c r="G11" s="34">
        <f t="shared" si="2"/>
        <v>563097.81731694855</v>
      </c>
      <c r="H11" s="34">
        <f t="shared" si="2"/>
        <v>615839.20451654517</v>
      </c>
      <c r="I11" s="34">
        <f t="shared" si="2"/>
        <v>670861.36647252494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</row>
    <row r="12" spans="1:251" x14ac:dyDescent="0.25">
      <c r="B12" s="34"/>
      <c r="C12" s="34"/>
      <c r="D12" s="34"/>
      <c r="E12" s="34"/>
      <c r="F12" s="34"/>
      <c r="G12" s="34"/>
      <c r="H12" s="34"/>
      <c r="I12" s="34"/>
    </row>
    <row r="13" spans="1:251" x14ac:dyDescent="0.25">
      <c r="A13" s="9" t="s">
        <v>89</v>
      </c>
      <c r="B13" s="34"/>
      <c r="C13" s="34"/>
      <c r="D13" s="34"/>
      <c r="E13" s="34"/>
      <c r="F13" s="34"/>
      <c r="G13" s="34"/>
      <c r="H13" s="34"/>
      <c r="I13" s="34"/>
    </row>
    <row r="14" spans="1:251" x14ac:dyDescent="0.25">
      <c r="B14" s="34"/>
      <c r="C14" s="34"/>
      <c r="D14" s="34"/>
      <c r="E14" s="34"/>
      <c r="F14" s="34"/>
      <c r="G14" s="34"/>
      <c r="H14" s="34"/>
      <c r="I14" s="34"/>
    </row>
    <row r="15" spans="1:251" x14ac:dyDescent="0.25">
      <c r="A15" s="11" t="s">
        <v>90</v>
      </c>
      <c r="C15" s="3">
        <f t="shared" ref="C15:H15" si="3">C4</f>
        <v>1344401.0411289062</v>
      </c>
      <c r="D15" s="3">
        <f t="shared" si="3"/>
        <v>1388094.0749655957</v>
      </c>
      <c r="E15" s="3">
        <f t="shared" si="3"/>
        <v>1433207.1324019774</v>
      </c>
      <c r="F15" s="3">
        <f t="shared" si="3"/>
        <v>1479786.3642050419</v>
      </c>
      <c r="G15" s="3">
        <f t="shared" si="3"/>
        <v>1527879.4210417054</v>
      </c>
      <c r="H15" s="3">
        <f t="shared" si="3"/>
        <v>1577535.5022255608</v>
      </c>
      <c r="I15" s="3">
        <f>I4</f>
        <v>1628805.4060478916</v>
      </c>
    </row>
    <row r="16" spans="1:251" x14ac:dyDescent="0.25">
      <c r="A16" s="11" t="s">
        <v>91</v>
      </c>
      <c r="B16" s="3"/>
      <c r="C16" s="3">
        <f>'NET OP INC'!$F$1</f>
        <v>1250000</v>
      </c>
      <c r="D16" s="3">
        <f>'NET OP INC'!$F$1</f>
        <v>1250000</v>
      </c>
      <c r="E16" s="3">
        <f>'NET OP INC'!$F$1</f>
        <v>1250000</v>
      </c>
      <c r="F16" s="3">
        <f>'NET OP INC'!$F$1</f>
        <v>1250000</v>
      </c>
      <c r="G16" s="3">
        <f>'NET OP INC'!$F$1</f>
        <v>1250000</v>
      </c>
      <c r="H16" s="3">
        <f>'NET OP INC'!$F$1</f>
        <v>1250000</v>
      </c>
      <c r="I16" s="3">
        <f>'NET OP INC'!$F$1</f>
        <v>1250000</v>
      </c>
    </row>
    <row r="17" spans="1:10" x14ac:dyDescent="0.25">
      <c r="A17" s="11" t="s">
        <v>92</v>
      </c>
      <c r="C17" s="3">
        <f t="shared" ref="C17:H17" si="4">-C8</f>
        <v>-31818.18181818182</v>
      </c>
      <c r="D17" s="3">
        <f t="shared" si="4"/>
        <v>-63636.36363636364</v>
      </c>
      <c r="E17" s="3">
        <f t="shared" si="4"/>
        <v>-95454.545454545456</v>
      </c>
      <c r="F17" s="3">
        <f t="shared" si="4"/>
        <v>-127272.72727272728</v>
      </c>
      <c r="G17" s="3">
        <f t="shared" si="4"/>
        <v>-159090.90909090909</v>
      </c>
      <c r="H17" s="3">
        <f t="shared" si="4"/>
        <v>-190909.09090909091</v>
      </c>
      <c r="I17" s="3">
        <f>-I8</f>
        <v>-222727.27272727274</v>
      </c>
    </row>
    <row r="18" spans="1:10" x14ac:dyDescent="0.25">
      <c r="A18" s="11" t="s">
        <v>93</v>
      </c>
      <c r="C18" s="3">
        <f t="shared" ref="C18:H18" si="5">C10</f>
        <v>100830.07808466796</v>
      </c>
      <c r="D18" s="3">
        <f t="shared" si="5"/>
        <v>104107.05562241968</v>
      </c>
      <c r="E18" s="3">
        <f t="shared" si="5"/>
        <v>107490.53493014831</v>
      </c>
      <c r="F18" s="3">
        <f t="shared" si="5"/>
        <v>110983.97731537814</v>
      </c>
      <c r="G18" s="3">
        <f t="shared" si="5"/>
        <v>114590.95657812791</v>
      </c>
      <c r="H18" s="3">
        <f t="shared" si="5"/>
        <v>118315.16266691705</v>
      </c>
      <c r="I18" s="3">
        <f>I10</f>
        <v>122160.40545359187</v>
      </c>
    </row>
    <row r="19" spans="1:10" x14ac:dyDescent="0.25">
      <c r="A19" s="11" t="s">
        <v>94</v>
      </c>
      <c r="B19" s="3"/>
      <c r="C19" s="3"/>
      <c r="D19" s="3"/>
      <c r="E19" s="3"/>
      <c r="F19" s="3"/>
      <c r="G19" s="3"/>
      <c r="H19" s="3"/>
      <c r="I19" s="3"/>
    </row>
    <row r="20" spans="1:10" x14ac:dyDescent="0.25">
      <c r="A20" s="11" t="s">
        <v>95</v>
      </c>
      <c r="B20" s="3"/>
      <c r="C20" s="3">
        <f t="shared" ref="C20:I20" si="6">SUM(C16:C19)</f>
        <v>1319011.896266486</v>
      </c>
      <c r="D20" s="3">
        <f t="shared" si="6"/>
        <v>1290470.691986056</v>
      </c>
      <c r="E20" s="3">
        <f t="shared" si="6"/>
        <v>1262035.989475603</v>
      </c>
      <c r="F20" s="3">
        <f t="shared" si="6"/>
        <v>1233711.2500426508</v>
      </c>
      <c r="G20" s="3">
        <f t="shared" si="6"/>
        <v>1205500.0474872186</v>
      </c>
      <c r="H20" s="3">
        <f t="shared" si="6"/>
        <v>1177406.0717578263</v>
      </c>
      <c r="I20" s="3">
        <f t="shared" si="6"/>
        <v>1149433.1327263191</v>
      </c>
    </row>
    <row r="21" spans="1:10" x14ac:dyDescent="0.25">
      <c r="A21" s="11" t="s">
        <v>96</v>
      </c>
      <c r="B21" s="3"/>
      <c r="C21" s="3">
        <f t="shared" ref="C21:I21" si="7">C15-C20</f>
        <v>25389.144862420158</v>
      </c>
      <c r="D21" s="3">
        <f t="shared" si="7"/>
        <v>97623.382979539689</v>
      </c>
      <c r="E21" s="3">
        <f t="shared" si="7"/>
        <v>171171.14292637445</v>
      </c>
      <c r="F21" s="3">
        <f t="shared" si="7"/>
        <v>246075.11416239105</v>
      </c>
      <c r="G21" s="3">
        <f t="shared" si="7"/>
        <v>322379.37355448678</v>
      </c>
      <c r="H21" s="3">
        <f t="shared" si="7"/>
        <v>400129.43046773458</v>
      </c>
      <c r="I21" s="3">
        <f t="shared" si="7"/>
        <v>479372.27332157246</v>
      </c>
    </row>
    <row r="22" spans="1:10" x14ac:dyDescent="0.25">
      <c r="A22" s="11" t="s">
        <v>110</v>
      </c>
      <c r="B22" s="3"/>
      <c r="C22" s="3">
        <f>C15-C16-C18</f>
        <v>-6429.0369557617669</v>
      </c>
      <c r="D22" s="3">
        <f t="shared" ref="D22:I22" si="8">D15-D16-D18</f>
        <v>33987.019343176056</v>
      </c>
      <c r="E22" s="3">
        <f t="shared" si="8"/>
        <v>75716.597471829125</v>
      </c>
      <c r="F22" s="3">
        <f t="shared" si="8"/>
        <v>118802.38688966376</v>
      </c>
      <c r="G22" s="3">
        <f t="shared" si="8"/>
        <v>163288.46446357749</v>
      </c>
      <c r="H22" s="3">
        <f t="shared" si="8"/>
        <v>209220.33955864378</v>
      </c>
      <c r="I22" s="3">
        <f t="shared" si="8"/>
        <v>256645.00059429972</v>
      </c>
    </row>
    <row r="23" spans="1:10" x14ac:dyDescent="0.25">
      <c r="A23" t="s">
        <v>97</v>
      </c>
      <c r="B23" s="79">
        <v>0.15</v>
      </c>
      <c r="C23" s="37">
        <f>IF(ATCF!$C$14&gt;B23,B23,ATCF!$C$14)</f>
        <v>0.15</v>
      </c>
      <c r="D23" s="37">
        <f>IF(ATCF!$C$14&gt;B23,B23,ATCF!$C$14)</f>
        <v>0.15</v>
      </c>
      <c r="E23" s="37">
        <f>IF(ATCF!$C$14&gt;B23,B23,ATCF!$C$14)</f>
        <v>0.15</v>
      </c>
      <c r="F23" s="37">
        <f>IF(ATCF!$C$14&gt;B23,B23,ATCF!$C$14)</f>
        <v>0.15</v>
      </c>
      <c r="G23" s="37">
        <f>IF(ATCF!$C$14&gt;B23,B23,ATCF!$C$14)</f>
        <v>0.15</v>
      </c>
      <c r="H23" s="37">
        <f>IF(ATCF!$C$14&gt;C23,C23,ATCF!$C$14)</f>
        <v>0.15</v>
      </c>
      <c r="I23" s="37">
        <f>IF(ATCF!$C$14&gt;D23,D23,ATCF!$C$14)</f>
        <v>0.15</v>
      </c>
    </row>
    <row r="24" spans="1:10" x14ac:dyDescent="0.25">
      <c r="A24" s="11" t="s">
        <v>111</v>
      </c>
      <c r="B24" s="79">
        <v>0.25</v>
      </c>
      <c r="C24" s="37">
        <f>$B$24</f>
        <v>0.25</v>
      </c>
      <c r="D24" s="37">
        <f t="shared" ref="D24:I24" si="9">$B$24</f>
        <v>0.25</v>
      </c>
      <c r="E24" s="37">
        <f t="shared" si="9"/>
        <v>0.25</v>
      </c>
      <c r="F24" s="37">
        <f t="shared" si="9"/>
        <v>0.25</v>
      </c>
      <c r="G24" s="37">
        <f t="shared" si="9"/>
        <v>0.25</v>
      </c>
      <c r="H24" s="37">
        <f t="shared" si="9"/>
        <v>0.25</v>
      </c>
      <c r="I24" s="37">
        <f t="shared" si="9"/>
        <v>0.25</v>
      </c>
    </row>
    <row r="25" spans="1:10" x14ac:dyDescent="0.25">
      <c r="A25" t="s">
        <v>98</v>
      </c>
      <c r="C25" s="34">
        <f>C8*C24+C22*C23</f>
        <v>6990.1899111811899</v>
      </c>
      <c r="D25" s="34">
        <f t="shared" ref="D25:I25" si="10">D8*D24+D22*D23</f>
        <v>21007.143810567319</v>
      </c>
      <c r="E25" s="34">
        <f t="shared" si="10"/>
        <v>35221.125984410734</v>
      </c>
      <c r="F25" s="34">
        <f t="shared" si="10"/>
        <v>49638.539851631387</v>
      </c>
      <c r="G25" s="34">
        <f t="shared" si="10"/>
        <v>64265.996942263897</v>
      </c>
      <c r="H25" s="34">
        <f t="shared" si="10"/>
        <v>79110.323661069298</v>
      </c>
      <c r="I25" s="34">
        <f t="shared" si="10"/>
        <v>94178.568270963151</v>
      </c>
    </row>
    <row r="27" spans="1:10" x14ac:dyDescent="0.25">
      <c r="A27" s="9" t="s">
        <v>99</v>
      </c>
    </row>
    <row r="29" spans="1:10" x14ac:dyDescent="0.25">
      <c r="A29" t="str">
        <f t="shared" ref="A29:I29" si="11">A11</f>
        <v>B-TAX SALES PROCEEDS</v>
      </c>
      <c r="B29">
        <f t="shared" si="11"/>
        <v>0</v>
      </c>
      <c r="C29" s="34">
        <f t="shared" si="11"/>
        <v>372509.56570982042</v>
      </c>
      <c r="D29" s="34">
        <f t="shared" si="11"/>
        <v>417319.99519103672</v>
      </c>
      <c r="E29" s="34">
        <f t="shared" si="11"/>
        <v>463952.45825242926</v>
      </c>
      <c r="F29" s="34">
        <f t="shared" si="11"/>
        <v>512508.4887414187</v>
      </c>
      <c r="G29" s="34">
        <f t="shared" si="11"/>
        <v>563097.81731694855</v>
      </c>
      <c r="H29" s="34">
        <f t="shared" si="11"/>
        <v>615839.20451654517</v>
      </c>
      <c r="I29" s="34">
        <f t="shared" si="11"/>
        <v>670861.36647252494</v>
      </c>
    </row>
    <row r="30" spans="1:10" x14ac:dyDescent="0.25">
      <c r="A30" t="s">
        <v>98</v>
      </c>
      <c r="C30" s="34">
        <f t="shared" ref="C30:H30" si="12">-C25</f>
        <v>-6990.1899111811899</v>
      </c>
      <c r="D30" s="34">
        <f t="shared" si="12"/>
        <v>-21007.143810567319</v>
      </c>
      <c r="E30" s="34">
        <f t="shared" si="12"/>
        <v>-35221.125984410734</v>
      </c>
      <c r="F30" s="34">
        <f t="shared" si="12"/>
        <v>-49638.539851631387</v>
      </c>
      <c r="G30" s="34">
        <f t="shared" si="12"/>
        <v>-64265.996942263897</v>
      </c>
      <c r="H30" s="34">
        <f t="shared" si="12"/>
        <v>-79110.323661069298</v>
      </c>
      <c r="I30" s="34">
        <f>-I25</f>
        <v>-94178.568270963151</v>
      </c>
    </row>
    <row r="31" spans="1:10" x14ac:dyDescent="0.25">
      <c r="A31" t="s">
        <v>100</v>
      </c>
      <c r="C31" s="34">
        <f t="shared" ref="C31:I31" si="13">C29+C30</f>
        <v>365519.37579863926</v>
      </c>
      <c r="D31" s="34">
        <f t="shared" si="13"/>
        <v>396312.85138046939</v>
      </c>
      <c r="E31" s="34">
        <f t="shared" si="13"/>
        <v>428731.33226801851</v>
      </c>
      <c r="F31" s="34">
        <f t="shared" si="13"/>
        <v>462869.94888978731</v>
      </c>
      <c r="G31" s="34">
        <f t="shared" si="13"/>
        <v>498831.82037468464</v>
      </c>
      <c r="H31" s="34">
        <f t="shared" si="13"/>
        <v>536728.8808554759</v>
      </c>
      <c r="I31" s="34">
        <f t="shared" si="13"/>
        <v>576682.79820156179</v>
      </c>
      <c r="J31" s="34"/>
    </row>
    <row r="32" spans="1:10" x14ac:dyDescent="0.25">
      <c r="A32" s="36" t="str">
        <f ca="1">CELL("FILENAME")</f>
        <v>\\LS-VL368\share\MM in RE\BookCD\Chap4\[Ch4ModB.xls]INTRODUCTION</v>
      </c>
    </row>
  </sheetData>
  <phoneticPr fontId="0" type="noConversion"/>
  <printOptions horizontalCentered="1" verticalCentered="1" gridLines="1" gridLinesSet="0"/>
  <pageMargins left="1.5" right="0.5" top="1.2749999999999999" bottom="0.55000000000000004" header="0.5" footer="0.5"/>
  <pageSetup scale="10" orientation="landscape" horizontalDpi="300" verticalDpi="300" r:id="rId1"/>
  <headerFooter alignWithMargins="0">
    <oddHeader>&amp;A</oddHeader>
    <oddFooter>&amp;L&amp;D &amp;F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0"/>
  <sheetViews>
    <sheetView zoomScale="90" workbookViewId="0"/>
  </sheetViews>
  <sheetFormatPr defaultRowHeight="15.75" x14ac:dyDescent="0.25"/>
  <cols>
    <col min="1" max="1" width="33.44140625" bestFit="1" customWidth="1"/>
    <col min="2" max="2" width="10.33203125" customWidth="1"/>
  </cols>
  <sheetData>
    <row r="2" spans="1:10" ht="23.25" x14ac:dyDescent="0.35">
      <c r="A2" s="43" t="s">
        <v>72</v>
      </c>
      <c r="B2" s="63">
        <v>1</v>
      </c>
      <c r="C2" s="63">
        <v>2</v>
      </c>
      <c r="D2" s="63">
        <v>3</v>
      </c>
      <c r="E2" s="63">
        <v>4</v>
      </c>
      <c r="F2" s="63">
        <v>5</v>
      </c>
      <c r="G2" s="63">
        <v>6</v>
      </c>
      <c r="H2" s="63">
        <v>7</v>
      </c>
      <c r="I2" s="64" t="s">
        <v>101</v>
      </c>
      <c r="J2" s="64" t="s">
        <v>102</v>
      </c>
    </row>
    <row r="3" spans="1:10" ht="23.25" x14ac:dyDescent="0.35">
      <c r="A3" s="43" t="s">
        <v>73</v>
      </c>
      <c r="B3" s="63">
        <v>0</v>
      </c>
      <c r="C3" s="63">
        <v>1</v>
      </c>
      <c r="D3" s="63">
        <v>2</v>
      </c>
      <c r="E3" s="63">
        <v>3</v>
      </c>
      <c r="F3" s="63">
        <v>4</v>
      </c>
      <c r="G3" s="63">
        <v>5</v>
      </c>
      <c r="H3" s="63">
        <v>6</v>
      </c>
    </row>
    <row r="5" spans="1:10" x14ac:dyDescent="0.25">
      <c r="A5" t="s">
        <v>103</v>
      </c>
      <c r="C5" s="34"/>
      <c r="D5" s="34"/>
      <c r="E5" s="34"/>
      <c r="F5" s="34"/>
      <c r="G5" s="34"/>
      <c r="H5" s="34"/>
    </row>
    <row r="6" spans="1:10" x14ac:dyDescent="0.25">
      <c r="A6" t="s">
        <v>104</v>
      </c>
      <c r="C6" s="34"/>
      <c r="D6" s="34"/>
      <c r="E6" s="34"/>
      <c r="F6" s="34"/>
      <c r="G6" s="34"/>
      <c r="H6" s="34"/>
    </row>
    <row r="7" spans="1:10" x14ac:dyDescent="0.25">
      <c r="A7" t="s">
        <v>105</v>
      </c>
      <c r="B7" s="34">
        <f>-'NET OP INC'!$F$1</f>
        <v>-1250000</v>
      </c>
      <c r="C7" s="34">
        <f>PROJECTION!C13</f>
        <v>121874.99995125001</v>
      </c>
      <c r="D7" s="34">
        <f>PROJECTION!D13</f>
        <v>125835.93744966562</v>
      </c>
      <c r="E7" s="34">
        <f>PROJECTION!E13</f>
        <v>129925.60541677976</v>
      </c>
      <c r="F7" s="34">
        <f>PROJECTION!F13</f>
        <v>134148.1875928251</v>
      </c>
      <c r="G7" s="34">
        <f>PROJECTION!G13</f>
        <v>138508.00368959192</v>
      </c>
      <c r="H7" s="34">
        <f>PROJECTION!H13+'TAX ON SALE'!H4-'TAX ON SALE'!H10</f>
        <v>1602229.8533681475</v>
      </c>
      <c r="I7" s="65">
        <f>IRR(B7:H7)</f>
        <v>0.12499116268287014</v>
      </c>
    </row>
    <row r="8" spans="1:10" x14ac:dyDescent="0.25">
      <c r="A8" t="s">
        <v>106</v>
      </c>
      <c r="B8" s="34">
        <f>-'NET OP INC'!$F$3</f>
        <v>-375000</v>
      </c>
      <c r="C8" s="34">
        <f>PROJECTION!C23</f>
        <v>21881.043414363055</v>
      </c>
      <c r="D8" s="34">
        <f>PROJECTION!D23</f>
        <v>25841.980912778672</v>
      </c>
      <c r="E8" s="34">
        <f>PROJECTION!E23</f>
        <v>29931.648879892804</v>
      </c>
      <c r="F8" s="34">
        <f>PROJECTION!F23</f>
        <v>34154.231055938144</v>
      </c>
      <c r="G8" s="34">
        <f>PROJECTION!G23</f>
        <v>38514.047152704967</v>
      </c>
      <c r="H8" s="34">
        <f>PROJECTION!H23+'TAX ON SALE'!H11</f>
        <v>658854.76178916183</v>
      </c>
      <c r="I8" s="65">
        <f>IRR(B8:H8)</f>
        <v>0.15393418225453459</v>
      </c>
    </row>
    <row r="9" spans="1:10" x14ac:dyDescent="0.25">
      <c r="A9" t="s">
        <v>107</v>
      </c>
      <c r="B9" s="34">
        <f>-'NET OP INC'!$F$3</f>
        <v>-375000</v>
      </c>
      <c r="C9" s="34">
        <f>PROJECTION!C25</f>
        <v>23980.530922745922</v>
      </c>
      <c r="D9" s="34">
        <f>PROJECTION!D25</f>
        <v>26395.620615872285</v>
      </c>
      <c r="E9" s="34">
        <f>PROJECTION!E25</f>
        <v>28875.925681835215</v>
      </c>
      <c r="F9" s="34">
        <f>PROJECTION!F25</f>
        <v>31422.029447819208</v>
      </c>
      <c r="G9" s="34">
        <f>PROJECTION!G25</f>
        <v>34034.356435056194</v>
      </c>
      <c r="H9" s="34">
        <f>PROJECTION!H25+'TAX ON SALE'!H31</f>
        <v>573442.02748245467</v>
      </c>
      <c r="I9" s="65">
        <f>IRR(B9:H9)</f>
        <v>0.13004931218708426</v>
      </c>
      <c r="J9" s="114">
        <f>B9+NPV('NET OP INC'!H30,C9:H9)</f>
        <v>84.850952979933936</v>
      </c>
    </row>
    <row r="10" spans="1:10" x14ac:dyDescent="0.25">
      <c r="A10" s="36" t="str">
        <f ca="1">CELL("FILENAME")</f>
        <v>\\LS-VL368\share\MM in RE\BookCD\Chap4\[Ch4ModB.xls]INTRODUCTION</v>
      </c>
    </row>
  </sheetData>
  <phoneticPr fontId="0" type="noConversion"/>
  <printOptions horizontalCentered="1" verticalCentered="1"/>
  <pageMargins left="0.75" right="0.75" top="1" bottom="1" header="0.5" footer="0.5"/>
  <pageSetup scale="97" orientation="landscape" horizontalDpi="300" verticalDpi="300" r:id="rId1"/>
  <headerFooter alignWithMargins="0">
    <oddHeader>&amp;A</oddHeader>
    <oddFooter>&amp;L&amp;D &amp;F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18</vt:i4>
      </vt:variant>
    </vt:vector>
  </HeadingPairs>
  <TitlesOfParts>
    <vt:vector size="25" baseType="lpstr">
      <vt:lpstr>INTRODUCTION</vt:lpstr>
      <vt:lpstr>NET OP INC</vt:lpstr>
      <vt:lpstr>AMORT</vt:lpstr>
      <vt:lpstr>ATCF</vt:lpstr>
      <vt:lpstr>PROJECTION</vt:lpstr>
      <vt:lpstr>TAX ON SALE</vt:lpstr>
      <vt:lpstr>SUMMARY</vt:lpstr>
      <vt:lpstr>ANNOPEXPINCR</vt:lpstr>
      <vt:lpstr>ANNRENTINCR</vt:lpstr>
      <vt:lpstr>ANNVALINCR</vt:lpstr>
      <vt:lpstr>EXPENSES</vt:lpstr>
      <vt:lpstr>GOINGOUTCR</vt:lpstr>
      <vt:lpstr>MAINT</vt:lpstr>
      <vt:lpstr>MNTHLYRENT</vt:lpstr>
      <vt:lpstr>NOI</vt:lpstr>
      <vt:lpstr>ORIGLNBAL</vt:lpstr>
      <vt:lpstr>ORIGLNPMT</vt:lpstr>
      <vt:lpstr>ORIGLNRATE</vt:lpstr>
      <vt:lpstr>print_amort_area</vt:lpstr>
      <vt:lpstr>print_atcf_area</vt:lpstr>
      <vt:lpstr>print_NOI_area</vt:lpstr>
      <vt:lpstr>print_projection_area</vt:lpstr>
      <vt:lpstr>print_summary_area</vt:lpstr>
      <vt:lpstr>print_tax_on_sale_area</vt:lpstr>
      <vt:lpstr>VACANCY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4 Base Case Modification B</dc:title>
  <dc:creator>Roger J. Brown</dc:creator>
  <cp:lastModifiedBy>Roger J Brown</cp:lastModifiedBy>
  <cp:lastPrinted>2004-02-09T16:30:19Z</cp:lastPrinted>
  <dcterms:created xsi:type="dcterms:W3CDTF">2001-06-29T03:59:06Z</dcterms:created>
  <dcterms:modified xsi:type="dcterms:W3CDTF">2012-04-24T02:01:46Z</dcterms:modified>
</cp:coreProperties>
</file>