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4530" windowWidth="15330" windowHeight="4575" tabRatio="662"/>
  </bookViews>
  <sheets>
    <sheet name="INTRODUCTION" sheetId="9" r:id="rId1"/>
    <sheet name="NET OP INC" sheetId="3" r:id="rId2"/>
    <sheet name="AMORT" sheetId="4" r:id="rId3"/>
    <sheet name="ATCF" sheetId="5" r:id="rId4"/>
    <sheet name="PROJECTION" sheetId="6" r:id="rId5"/>
    <sheet name="BASIS" sheetId="7" r:id="rId6"/>
    <sheet name="SUMMARY" sheetId="8" r:id="rId7"/>
  </sheets>
  <definedNames>
    <definedName name="_1__123Graph_ACHART_1" hidden="1">PROJECTION!$B$6:$G$6</definedName>
    <definedName name="_2__123Graph_BCHART_1" hidden="1">PROJECTION!$B$7:$G$7</definedName>
    <definedName name="_Fill" hidden="1">#REF!</definedName>
    <definedName name="ACCELERATION">'NET OP INC'!$H$34</definedName>
    <definedName name="ANNVALINCR">'NET OP INC'!$H$34</definedName>
    <definedName name="EXPENSES">'NET OP INC'!$D$32</definedName>
    <definedName name="GOINGOUTCR">'NET OP INC'!$H$32</definedName>
    <definedName name="LOGISTICCONST">'NET OP INC'!$H$31</definedName>
    <definedName name="MAINT">'NET OP INC'!$B$27</definedName>
    <definedName name="MNTHLYRENT">'NET OP INC'!$F$16:$F$22</definedName>
    <definedName name="NOI">'NET OP INC'!$D$33</definedName>
    <definedName name="ORIGLNBAL">'NET OP INC'!$D$6</definedName>
    <definedName name="ORIGLNPMT">'NET OP INC'!$E$6</definedName>
    <definedName name="ORIGLNRATE">'NET OP INC'!$F$6</definedName>
    <definedName name="print_amort_area">AMORT!$A$2:$F$37</definedName>
    <definedName name="print_atcf_area">ATCF!$A$2:$F$16</definedName>
    <definedName name="print_NOI_area">'NET OP INC'!$A$1:$H$34</definedName>
    <definedName name="print_projection_area">PROJECTION!$A$1:$I$27</definedName>
    <definedName name="print_rent_sched_area">#REF!</definedName>
    <definedName name="print_summary_area">SUMMARY!$A$1:$J$9</definedName>
    <definedName name="print_tax_on_sale_area">BASIS!$A$1:$H$28</definedName>
    <definedName name="STBLAPPNRT">'NET OP INC'!$H$33</definedName>
    <definedName name="VACANCY">'NET OP INC'!$B$16</definedName>
  </definedNames>
  <calcPr calcId="145621"/>
</workbook>
</file>

<file path=xl/calcChain.xml><?xml version="1.0" encoding="utf-8"?>
<calcChain xmlns="http://schemas.openxmlformats.org/spreadsheetml/2006/main">
  <c r="I14" i="6" l="1"/>
  <c r="H14" i="6"/>
  <c r="B9" i="3"/>
  <c r="B12" i="5"/>
  <c r="E5" i="7"/>
  <c r="E11" i="7"/>
  <c r="E19" i="7"/>
  <c r="E16" i="7"/>
  <c r="D6" i="3"/>
  <c r="F2" i="3"/>
  <c r="F1" i="3"/>
  <c r="M19" i="4"/>
  <c r="M31" i="4"/>
  <c r="M43" i="4"/>
  <c r="M55" i="4"/>
  <c r="M67" i="4"/>
  <c r="F19" i="4"/>
  <c r="F31" i="4"/>
  <c r="F43" i="4"/>
  <c r="F55" i="4"/>
  <c r="F67" i="4"/>
  <c r="E7" i="4"/>
  <c r="F2" i="4"/>
  <c r="D8" i="4"/>
  <c r="A34" i="5"/>
  <c r="D16" i="3"/>
  <c r="D17" i="3"/>
  <c r="C30" i="3"/>
  <c r="C31" i="3"/>
  <c r="D32" i="3"/>
  <c r="D19" i="5"/>
  <c r="B10" i="3"/>
  <c r="A7" i="7"/>
  <c r="A6" i="7"/>
  <c r="A5" i="7"/>
  <c r="B7" i="6"/>
  <c r="D5" i="7"/>
  <c r="C5" i="7"/>
  <c r="H6" i="3"/>
  <c r="G23" i="3"/>
  <c r="F6" i="3"/>
  <c r="E6" i="3"/>
  <c r="A121" i="3"/>
  <c r="B1" i="3"/>
  <c r="G2" i="3"/>
  <c r="G3" i="3"/>
  <c r="B4" i="3"/>
  <c r="D3" i="3"/>
  <c r="D2" i="3"/>
  <c r="B28" i="3"/>
  <c r="B19" i="3"/>
  <c r="B29" i="3"/>
  <c r="B27" i="3"/>
  <c r="B25" i="3"/>
  <c r="B24" i="3"/>
  <c r="B23" i="3"/>
  <c r="B21" i="3"/>
  <c r="B17" i="3"/>
  <c r="B9" i="8"/>
  <c r="C10" i="6"/>
  <c r="D23" i="6"/>
  <c r="E23" i="6"/>
  <c r="G22" i="6"/>
  <c r="G17" i="6"/>
  <c r="H22" i="6"/>
  <c r="H17" i="6"/>
  <c r="I22" i="6"/>
  <c r="I17" i="6"/>
  <c r="A27" i="6"/>
  <c r="B7" i="8"/>
  <c r="B8" i="8"/>
  <c r="F7" i="8"/>
  <c r="G7" i="8"/>
  <c r="B32" i="3"/>
  <c r="C13" i="6"/>
  <c r="C11" i="6"/>
  <c r="C12" i="6"/>
  <c r="C14" i="6"/>
  <c r="C23" i="6"/>
  <c r="B8" i="4"/>
  <c r="C8" i="4"/>
  <c r="B6" i="7"/>
  <c r="B9" i="6"/>
  <c r="E17" i="7"/>
  <c r="B6" i="6"/>
  <c r="D13" i="5"/>
  <c r="A13" i="3"/>
  <c r="D33" i="3"/>
  <c r="B26" i="3"/>
  <c r="B20" i="3"/>
  <c r="B22" i="3"/>
  <c r="D14" i="6"/>
  <c r="C17" i="6"/>
  <c r="C15" i="6"/>
  <c r="C22" i="6"/>
  <c r="C24" i="6"/>
  <c r="E14" i="6"/>
  <c r="C7" i="8"/>
  <c r="B8" i="7"/>
  <c r="E8" i="4"/>
  <c r="C19" i="6"/>
  <c r="C9" i="7"/>
  <c r="D19" i="6"/>
  <c r="E19" i="6"/>
  <c r="B5" i="7"/>
  <c r="B8" i="6"/>
  <c r="B7" i="7"/>
  <c r="B34" i="3"/>
  <c r="D2" i="5"/>
  <c r="C8" i="8"/>
  <c r="E15" i="6"/>
  <c r="E22" i="6"/>
  <c r="E24" i="6"/>
  <c r="E7" i="8"/>
  <c r="E17" i="6"/>
  <c r="E9" i="7"/>
  <c r="D9" i="7"/>
  <c r="B9" i="4"/>
  <c r="D9" i="4"/>
  <c r="D17" i="6"/>
  <c r="D7" i="8"/>
  <c r="D15" i="6"/>
  <c r="D22" i="6"/>
  <c r="D24" i="6"/>
  <c r="C9" i="4"/>
  <c r="E8" i="8"/>
  <c r="D8" i="8"/>
  <c r="E18" i="7"/>
  <c r="E21" i="7"/>
  <c r="E22" i="7"/>
  <c r="E23" i="7"/>
  <c r="E24" i="7"/>
  <c r="E26" i="7"/>
  <c r="K5" i="7"/>
  <c r="K8" i="7"/>
  <c r="E25" i="7"/>
  <c r="F5" i="7"/>
  <c r="K10" i="7"/>
  <c r="K9" i="7"/>
  <c r="E9" i="4"/>
  <c r="B10" i="4"/>
  <c r="D10" i="4"/>
  <c r="F6" i="6"/>
  <c r="I17" i="7"/>
  <c r="G6" i="6"/>
  <c r="I6" i="6"/>
  <c r="H6" i="6"/>
  <c r="B29" i="5"/>
  <c r="D30" i="5"/>
  <c r="C10" i="4"/>
  <c r="H5" i="7"/>
  <c r="I15" i="6"/>
  <c r="G19" i="6"/>
  <c r="G9" i="7"/>
  <c r="I19" i="6"/>
  <c r="H19" i="6"/>
  <c r="G5" i="7"/>
  <c r="H15" i="6"/>
  <c r="E10" i="4"/>
  <c r="I5" i="7"/>
  <c r="I11" i="7"/>
  <c r="I19" i="7"/>
  <c r="I16" i="7"/>
  <c r="B11" i="4"/>
  <c r="C11" i="4"/>
  <c r="D11" i="4"/>
  <c r="I9" i="7"/>
  <c r="H9" i="7"/>
  <c r="I25" i="7"/>
  <c r="I18" i="7"/>
  <c r="I21" i="7"/>
  <c r="E11" i="4"/>
  <c r="I22" i="7"/>
  <c r="I23" i="7"/>
  <c r="I24" i="7"/>
  <c r="I26" i="7"/>
  <c r="I67" i="7"/>
  <c r="D12" i="4"/>
  <c r="B12" i="4"/>
  <c r="C12" i="4"/>
  <c r="E12" i="4"/>
  <c r="D13" i="4"/>
  <c r="B13" i="4"/>
  <c r="C13" i="4"/>
  <c r="E13" i="4"/>
  <c r="B14" i="4"/>
  <c r="D14" i="4"/>
  <c r="C14" i="4"/>
  <c r="E14" i="4"/>
  <c r="B15" i="4"/>
  <c r="D15" i="4"/>
  <c r="C15" i="4"/>
  <c r="E15" i="4"/>
  <c r="D16" i="4"/>
  <c r="B16" i="4"/>
  <c r="C16" i="4"/>
  <c r="E16" i="4"/>
  <c r="B17" i="4"/>
  <c r="D17" i="4"/>
  <c r="C17" i="4"/>
  <c r="E17" i="4"/>
  <c r="B18" i="4"/>
  <c r="C18" i="4"/>
  <c r="E18" i="4"/>
  <c r="D18" i="4"/>
  <c r="B19" i="4"/>
  <c r="D19" i="4"/>
  <c r="C18" i="6"/>
  <c r="C20" i="6"/>
  <c r="C25" i="6"/>
  <c r="C26" i="6"/>
  <c r="C9" i="8"/>
  <c r="C4" i="5"/>
  <c r="C19" i="4"/>
  <c r="C5" i="5"/>
  <c r="D8" i="5"/>
  <c r="E19" i="4"/>
  <c r="C6" i="5"/>
  <c r="C12" i="8"/>
  <c r="D6" i="5"/>
  <c r="C7" i="5"/>
  <c r="D20" i="4"/>
  <c r="C7" i="6"/>
  <c r="B20" i="4"/>
  <c r="C20" i="4"/>
  <c r="E20" i="4"/>
  <c r="B21" i="4"/>
  <c r="C21" i="4"/>
  <c r="E21" i="4"/>
  <c r="D21" i="4"/>
  <c r="C8" i="6"/>
  <c r="C7" i="7"/>
  <c r="C6" i="7"/>
  <c r="C8" i="7"/>
  <c r="F6" i="5"/>
  <c r="D7" i="5"/>
  <c r="D22" i="4"/>
  <c r="B22" i="4"/>
  <c r="C22" i="4"/>
  <c r="E22" i="4"/>
  <c r="E7" i="5"/>
  <c r="F7" i="5"/>
  <c r="D9" i="5"/>
  <c r="D14" i="5"/>
  <c r="D15" i="5"/>
  <c r="E15" i="5"/>
  <c r="B23" i="4"/>
  <c r="D23" i="4"/>
  <c r="E16" i="5"/>
  <c r="F16" i="5"/>
  <c r="C23" i="4"/>
  <c r="E23" i="4"/>
  <c r="D24" i="4"/>
  <c r="B24" i="4"/>
  <c r="C24" i="4"/>
  <c r="E24" i="4"/>
  <c r="D25" i="4"/>
  <c r="B25" i="4"/>
  <c r="C25" i="4"/>
  <c r="E25" i="4"/>
  <c r="B26" i="4"/>
  <c r="D26" i="4"/>
  <c r="C26" i="4"/>
  <c r="E26" i="4"/>
  <c r="B27" i="4"/>
  <c r="D27" i="4"/>
  <c r="C27" i="4"/>
  <c r="E27" i="4"/>
  <c r="D28" i="4"/>
  <c r="B28" i="4"/>
  <c r="C28" i="4"/>
  <c r="E28" i="4"/>
  <c r="D29" i="4"/>
  <c r="B29" i="4"/>
  <c r="C29" i="4"/>
  <c r="E29" i="4"/>
  <c r="D30" i="4"/>
  <c r="B30" i="4"/>
  <c r="C30" i="4"/>
  <c r="E30" i="4"/>
  <c r="B31" i="4"/>
  <c r="D31" i="4"/>
  <c r="D18" i="6"/>
  <c r="D20" i="6"/>
  <c r="D25" i="6"/>
  <c r="D26" i="6"/>
  <c r="D9" i="8"/>
  <c r="D12" i="8"/>
  <c r="C31" i="4"/>
  <c r="E31" i="4"/>
  <c r="D32" i="4"/>
  <c r="B32" i="4"/>
  <c r="C32" i="4"/>
  <c r="E32" i="4"/>
  <c r="D7" i="6"/>
  <c r="B33" i="4"/>
  <c r="C33" i="4"/>
  <c r="E33" i="4"/>
  <c r="D33" i="4"/>
  <c r="D8" i="6"/>
  <c r="D7" i="7"/>
  <c r="D6" i="7"/>
  <c r="D8" i="7"/>
  <c r="B34" i="4"/>
  <c r="D34" i="4"/>
  <c r="C34" i="4"/>
  <c r="E34" i="4"/>
  <c r="B35" i="4"/>
  <c r="D35" i="4"/>
  <c r="C35" i="4"/>
  <c r="E35" i="4"/>
  <c r="D36" i="4"/>
  <c r="B36" i="4"/>
  <c r="C36" i="4"/>
  <c r="E36" i="4"/>
  <c r="B37" i="4"/>
  <c r="D37" i="4"/>
  <c r="C37" i="4"/>
  <c r="E37" i="4"/>
  <c r="D38" i="4"/>
  <c r="B38" i="4"/>
  <c r="C38" i="4"/>
  <c r="E38" i="4"/>
  <c r="B39" i="4"/>
  <c r="D39" i="4"/>
  <c r="C39" i="4"/>
  <c r="E39" i="4"/>
  <c r="D40" i="4"/>
  <c r="B40" i="4"/>
  <c r="C40" i="4"/>
  <c r="E40" i="4"/>
  <c r="B41" i="4"/>
  <c r="D41" i="4"/>
  <c r="C41" i="4"/>
  <c r="E41" i="4"/>
  <c r="B42" i="4"/>
  <c r="D42" i="4"/>
  <c r="C42" i="4"/>
  <c r="E42" i="4"/>
  <c r="B43" i="4"/>
  <c r="D43" i="4"/>
  <c r="E18" i="6"/>
  <c r="E20" i="6"/>
  <c r="E25" i="6"/>
  <c r="E26" i="6"/>
  <c r="E9" i="8"/>
  <c r="E12" i="8"/>
  <c r="E13" i="8"/>
  <c r="C43" i="4"/>
  <c r="E43" i="4"/>
  <c r="D44" i="4"/>
  <c r="E7" i="6"/>
  <c r="B44" i="4"/>
  <c r="C44" i="4"/>
  <c r="E44" i="4"/>
  <c r="D45" i="4"/>
  <c r="B45" i="4"/>
  <c r="C45" i="4"/>
  <c r="E45" i="4"/>
  <c r="E8" i="6"/>
  <c r="E7" i="7"/>
  <c r="E12" i="7"/>
  <c r="E27" i="7"/>
  <c r="F7" i="7"/>
  <c r="E6" i="7"/>
  <c r="E8" i="7"/>
  <c r="B46" i="4"/>
  <c r="D46" i="4"/>
  <c r="F8" i="6"/>
  <c r="F6" i="7"/>
  <c r="K2" i="4"/>
  <c r="F7" i="6"/>
  <c r="F9" i="6"/>
  <c r="F8" i="7"/>
  <c r="C46" i="4"/>
  <c r="E46" i="4"/>
  <c r="B47" i="4"/>
  <c r="D47" i="4"/>
  <c r="M2" i="4"/>
  <c r="L7" i="4"/>
  <c r="I8" i="4"/>
  <c r="K8" i="4"/>
  <c r="G23" i="6"/>
  <c r="G24" i="6"/>
  <c r="I23" i="6"/>
  <c r="I24" i="6"/>
  <c r="H23" i="6"/>
  <c r="H24" i="6"/>
  <c r="C47" i="4"/>
  <c r="E47" i="4"/>
  <c r="D48" i="4"/>
  <c r="B48" i="4"/>
  <c r="C48" i="4"/>
  <c r="E48" i="4"/>
  <c r="G8" i="8"/>
  <c r="F8" i="8"/>
  <c r="J8" i="4"/>
  <c r="L8" i="4"/>
  <c r="B49" i="4"/>
  <c r="D49" i="4"/>
  <c r="C49" i="4"/>
  <c r="E49" i="4"/>
  <c r="I9" i="4"/>
  <c r="J9" i="4"/>
  <c r="L9" i="4"/>
  <c r="K9" i="4"/>
  <c r="I10" i="4"/>
  <c r="J10" i="4"/>
  <c r="L10" i="4"/>
  <c r="K10" i="4"/>
  <c r="D50" i="4"/>
  <c r="B50" i="4"/>
  <c r="K11" i="4"/>
  <c r="I11" i="4"/>
  <c r="J11" i="4"/>
  <c r="C50" i="4"/>
  <c r="E50" i="4"/>
  <c r="B51" i="4"/>
  <c r="D51" i="4"/>
  <c r="L11" i="4"/>
  <c r="K12" i="4"/>
  <c r="I12" i="4"/>
  <c r="J12" i="4"/>
  <c r="L12" i="4"/>
  <c r="C51" i="4"/>
  <c r="E51" i="4"/>
  <c r="I13" i="4"/>
  <c r="K13" i="4"/>
  <c r="D52" i="4"/>
  <c r="B52" i="4"/>
  <c r="C52" i="4"/>
  <c r="E52" i="4"/>
  <c r="B53" i="4"/>
  <c r="D53" i="4"/>
  <c r="J13" i="4"/>
  <c r="L13" i="4"/>
  <c r="C53" i="4"/>
  <c r="E53" i="4"/>
  <c r="I14" i="4"/>
  <c r="K14" i="4"/>
  <c r="J14" i="4"/>
  <c r="L14" i="4"/>
  <c r="D54" i="4"/>
  <c r="B54" i="4"/>
  <c r="C54" i="4"/>
  <c r="E54" i="4"/>
  <c r="K15" i="4"/>
  <c r="I15" i="4"/>
  <c r="J15" i="4"/>
  <c r="L15" i="4"/>
  <c r="K16" i="4"/>
  <c r="I16" i="4"/>
  <c r="J16" i="4"/>
  <c r="L16" i="4"/>
  <c r="B55" i="4"/>
  <c r="C55" i="4"/>
  <c r="E55" i="4"/>
  <c r="D55" i="4"/>
  <c r="D56" i="4"/>
  <c r="B56" i="4"/>
  <c r="C56" i="4"/>
  <c r="E56" i="4"/>
  <c r="I17" i="4"/>
  <c r="J17" i="4"/>
  <c r="L17" i="4"/>
  <c r="K17" i="4"/>
  <c r="I18" i="4"/>
  <c r="K18" i="4"/>
  <c r="D57" i="4"/>
  <c r="B57" i="4"/>
  <c r="C57" i="4"/>
  <c r="E57" i="4"/>
  <c r="B58" i="4"/>
  <c r="D58" i="4"/>
  <c r="J18" i="4"/>
  <c r="L18" i="4"/>
  <c r="K19" i="4"/>
  <c r="I19" i="4"/>
  <c r="J19" i="4"/>
  <c r="C22" i="5"/>
  <c r="D25" i="5"/>
  <c r="C58" i="4"/>
  <c r="E58" i="4"/>
  <c r="B59" i="4"/>
  <c r="D59" i="4"/>
  <c r="L19" i="4"/>
  <c r="G18" i="6"/>
  <c r="G20" i="6"/>
  <c r="G25" i="6"/>
  <c r="G26" i="6"/>
  <c r="F9" i="8"/>
  <c r="C21" i="5"/>
  <c r="C23" i="5"/>
  <c r="F12" i="8"/>
  <c r="I20" i="4"/>
  <c r="K20" i="4"/>
  <c r="G7" i="6"/>
  <c r="C24" i="5"/>
  <c r="D23" i="5"/>
  <c r="C59" i="4"/>
  <c r="E59" i="4"/>
  <c r="G6" i="7"/>
  <c r="G8" i="7"/>
  <c r="G8" i="6"/>
  <c r="G7" i="7"/>
  <c r="J20" i="4"/>
  <c r="L20" i="4"/>
  <c r="D60" i="4"/>
  <c r="B60" i="4"/>
  <c r="C60" i="4"/>
  <c r="E60" i="4"/>
  <c r="F23" i="5"/>
  <c r="D24" i="5"/>
  <c r="D61" i="4"/>
  <c r="B61" i="4"/>
  <c r="C61" i="4"/>
  <c r="E61" i="4"/>
  <c r="I21" i="4"/>
  <c r="K21" i="4"/>
  <c r="D26" i="5"/>
  <c r="D31" i="5"/>
  <c r="D32" i="5"/>
  <c r="E32" i="5"/>
  <c r="F24" i="5"/>
  <c r="E24" i="5"/>
  <c r="D62" i="4"/>
  <c r="B62" i="4"/>
  <c r="C62" i="4"/>
  <c r="E62" i="4"/>
  <c r="J21" i="4"/>
  <c r="L21" i="4"/>
  <c r="E33" i="5"/>
  <c r="F33" i="5"/>
  <c r="B63" i="4"/>
  <c r="D63" i="4"/>
  <c r="K22" i="4"/>
  <c r="I22" i="4"/>
  <c r="J22" i="4"/>
  <c r="L22" i="4"/>
  <c r="K23" i="4"/>
  <c r="I23" i="4"/>
  <c r="J23" i="4"/>
  <c r="L23" i="4"/>
  <c r="C63" i="4"/>
  <c r="E63" i="4"/>
  <c r="K24" i="4"/>
  <c r="I24" i="4"/>
  <c r="J24" i="4"/>
  <c r="L24" i="4"/>
  <c r="D64" i="4"/>
  <c r="B64" i="4"/>
  <c r="C64" i="4"/>
  <c r="E64" i="4"/>
  <c r="B65" i="4"/>
  <c r="D65" i="4"/>
  <c r="I25" i="4"/>
  <c r="J25" i="4"/>
  <c r="L25" i="4"/>
  <c r="K25" i="4"/>
  <c r="I26" i="4"/>
  <c r="K26" i="4"/>
  <c r="C65" i="4"/>
  <c r="E65" i="4"/>
  <c r="B66" i="4"/>
  <c r="C66" i="4"/>
  <c r="E66" i="4"/>
  <c r="D66" i="4"/>
  <c r="J26" i="4"/>
  <c r="L26" i="4"/>
  <c r="B67" i="4"/>
  <c r="D67" i="4"/>
  <c r="I27" i="4"/>
  <c r="K27" i="4"/>
  <c r="J27" i="4"/>
  <c r="L27" i="4"/>
  <c r="C67" i="4"/>
  <c r="E67" i="4"/>
  <c r="D68" i="4"/>
  <c r="B68" i="4"/>
  <c r="I28" i="4"/>
  <c r="K28" i="4"/>
  <c r="J28" i="4"/>
  <c r="L28" i="4"/>
  <c r="C68" i="4"/>
  <c r="E68" i="4"/>
  <c r="D69" i="4"/>
  <c r="B69" i="4"/>
  <c r="C69" i="4"/>
  <c r="E69" i="4"/>
  <c r="I29" i="4"/>
  <c r="K29" i="4"/>
  <c r="D70" i="4"/>
  <c r="B70" i="4"/>
  <c r="C70" i="4"/>
  <c r="E70" i="4"/>
  <c r="J29" i="4"/>
  <c r="L29" i="4"/>
  <c r="B71" i="4"/>
  <c r="D71" i="4"/>
  <c r="K30" i="4"/>
  <c r="I30" i="4"/>
  <c r="J30" i="4"/>
  <c r="L30" i="4"/>
  <c r="K31" i="4"/>
  <c r="H18" i="6"/>
  <c r="H20" i="6"/>
  <c r="H25" i="6"/>
  <c r="H26" i="6"/>
  <c r="G9" i="8"/>
  <c r="I31" i="4"/>
  <c r="J31" i="4"/>
  <c r="L31" i="4"/>
  <c r="C71" i="4"/>
  <c r="E71" i="4"/>
  <c r="I32" i="4"/>
  <c r="J32" i="4"/>
  <c r="K32" i="4"/>
  <c r="L32" i="4"/>
  <c r="H7" i="6"/>
  <c r="D72" i="4"/>
  <c r="B72" i="4"/>
  <c r="C72" i="4"/>
  <c r="E72" i="4"/>
  <c r="G12" i="8"/>
  <c r="B73" i="4"/>
  <c r="C73" i="4"/>
  <c r="E73" i="4"/>
  <c r="D73" i="4"/>
  <c r="H6" i="7"/>
  <c r="H8" i="7"/>
  <c r="H8" i="6"/>
  <c r="H7" i="7"/>
  <c r="I33" i="4"/>
  <c r="J33" i="4"/>
  <c r="L33" i="4"/>
  <c r="K33" i="4"/>
  <c r="I34" i="4"/>
  <c r="J34" i="4"/>
  <c r="L34" i="4"/>
  <c r="K34" i="4"/>
  <c r="B74" i="4"/>
  <c r="D74" i="4"/>
  <c r="I35" i="4"/>
  <c r="J35" i="4"/>
  <c r="L35" i="4"/>
  <c r="K35" i="4"/>
  <c r="C74" i="4"/>
  <c r="E74" i="4"/>
  <c r="I36" i="4"/>
  <c r="K36" i="4"/>
  <c r="B75" i="4"/>
  <c r="D75" i="4"/>
  <c r="C75" i="4"/>
  <c r="E75" i="4"/>
  <c r="J36" i="4"/>
  <c r="L36" i="4"/>
  <c r="K37" i="4"/>
  <c r="I37" i="4"/>
  <c r="J37" i="4"/>
  <c r="L37" i="4"/>
  <c r="D76" i="4"/>
  <c r="B76" i="4"/>
  <c r="C76" i="4"/>
  <c r="E76" i="4"/>
  <c r="D77" i="4"/>
  <c r="B77" i="4"/>
  <c r="C77" i="4"/>
  <c r="E77" i="4"/>
  <c r="K38" i="4"/>
  <c r="I38" i="4"/>
  <c r="J38" i="4"/>
  <c r="L38" i="4"/>
  <c r="K39" i="4"/>
  <c r="I39" i="4"/>
  <c r="J39" i="4"/>
  <c r="L39" i="4"/>
  <c r="B78" i="4"/>
  <c r="C78" i="4"/>
  <c r="E78" i="4"/>
  <c r="D78" i="4"/>
  <c r="K40" i="4"/>
  <c r="I40" i="4"/>
  <c r="J40" i="4"/>
  <c r="L40" i="4"/>
  <c r="B79" i="4"/>
  <c r="D79" i="4"/>
  <c r="I41" i="4"/>
  <c r="K41" i="4"/>
  <c r="C79" i="4"/>
  <c r="E79" i="4"/>
  <c r="D80" i="4"/>
  <c r="B80" i="4"/>
  <c r="C80" i="4"/>
  <c r="E80" i="4"/>
  <c r="J41" i="4"/>
  <c r="L41" i="4"/>
  <c r="B81" i="4"/>
  <c r="C81" i="4"/>
  <c r="E81" i="4"/>
  <c r="D81" i="4"/>
  <c r="I42" i="4"/>
  <c r="J42" i="4"/>
  <c r="L42" i="4"/>
  <c r="K42" i="4"/>
  <c r="K43" i="4"/>
  <c r="I18" i="6"/>
  <c r="I20" i="6"/>
  <c r="I25" i="6"/>
  <c r="I26" i="6"/>
  <c r="I43" i="4"/>
  <c r="J43" i="4"/>
  <c r="L43" i="4"/>
  <c r="E82" i="4"/>
  <c r="D82" i="4"/>
  <c r="B82" i="4"/>
  <c r="C82" i="4"/>
  <c r="K44" i="4"/>
  <c r="I7" i="6"/>
  <c r="I44" i="4"/>
  <c r="J44" i="4"/>
  <c r="L44" i="4"/>
  <c r="B83" i="4"/>
  <c r="D83" i="4"/>
  <c r="H12" i="8"/>
  <c r="H13" i="8"/>
  <c r="K45" i="4"/>
  <c r="I45" i="4"/>
  <c r="J45" i="4"/>
  <c r="L45" i="4"/>
  <c r="C83" i="4"/>
  <c r="E83" i="4"/>
  <c r="I6" i="7"/>
  <c r="I8" i="7"/>
  <c r="I8" i="6"/>
  <c r="I7" i="7"/>
  <c r="I12" i="7"/>
  <c r="I66" i="7"/>
  <c r="I68" i="7"/>
  <c r="K46" i="4"/>
  <c r="I46" i="4"/>
  <c r="J46" i="4"/>
  <c r="L46" i="4"/>
  <c r="H7" i="8"/>
  <c r="I7" i="8"/>
  <c r="H8" i="8"/>
  <c r="I8" i="8"/>
  <c r="H9" i="8"/>
  <c r="D84" i="4"/>
  <c r="B84" i="4"/>
  <c r="I9" i="8"/>
  <c r="J9" i="8"/>
  <c r="K47" i="4"/>
  <c r="I47" i="4"/>
  <c r="J47" i="4"/>
  <c r="L47" i="4"/>
  <c r="C84" i="4"/>
  <c r="E84" i="4"/>
  <c r="K48" i="4"/>
  <c r="I48" i="4"/>
  <c r="J48" i="4"/>
  <c r="L48" i="4"/>
  <c r="B85" i="4"/>
  <c r="D85" i="4"/>
  <c r="I49" i="4"/>
  <c r="J49" i="4"/>
  <c r="K49" i="4"/>
  <c r="L49" i="4"/>
  <c r="C85" i="4"/>
  <c r="E85" i="4"/>
  <c r="I50" i="4"/>
  <c r="K50" i="4"/>
  <c r="D86" i="4"/>
  <c r="B86" i="4"/>
  <c r="C86" i="4"/>
  <c r="E86" i="4"/>
  <c r="B87" i="4"/>
  <c r="D87" i="4"/>
  <c r="J50" i="4"/>
  <c r="L50" i="4"/>
  <c r="I51" i="4"/>
  <c r="K51" i="4"/>
  <c r="C87" i="4"/>
  <c r="E87" i="4"/>
  <c r="J51" i="4"/>
  <c r="L51" i="4"/>
  <c r="D88" i="4"/>
  <c r="B88" i="4"/>
  <c r="C88" i="4"/>
  <c r="E88" i="4"/>
  <c r="K52" i="4"/>
  <c r="I52" i="4"/>
  <c r="J52" i="4"/>
  <c r="L52" i="4"/>
  <c r="K53" i="4"/>
  <c r="I53" i="4"/>
  <c r="J53" i="4"/>
  <c r="L53" i="4"/>
  <c r="B89" i="4"/>
  <c r="C89" i="4"/>
  <c r="E89" i="4"/>
  <c r="D89" i="4"/>
  <c r="B90" i="4"/>
  <c r="C90" i="4"/>
  <c r="E90" i="4"/>
  <c r="D90" i="4"/>
  <c r="K54" i="4"/>
  <c r="I54" i="4"/>
  <c r="J54" i="4"/>
  <c r="L54" i="4"/>
  <c r="B91" i="4"/>
  <c r="D91" i="4"/>
  <c r="K55" i="4"/>
  <c r="I55" i="4"/>
  <c r="J55" i="4"/>
  <c r="L55" i="4"/>
  <c r="C91" i="4"/>
  <c r="E91" i="4"/>
  <c r="K56" i="4"/>
  <c r="I56" i="4"/>
  <c r="J56" i="4"/>
  <c r="L56" i="4"/>
  <c r="D92" i="4"/>
  <c r="B92" i="4"/>
  <c r="C92" i="4"/>
  <c r="E92" i="4"/>
  <c r="D93" i="4"/>
  <c r="B93" i="4"/>
  <c r="C93" i="4"/>
  <c r="E93" i="4"/>
  <c r="I57" i="4"/>
  <c r="J57" i="4"/>
  <c r="L57" i="4"/>
  <c r="K57" i="4"/>
  <c r="B94" i="4"/>
  <c r="D94" i="4"/>
  <c r="I58" i="4"/>
  <c r="J58" i="4"/>
  <c r="L58" i="4"/>
  <c r="K58" i="4"/>
  <c r="K59" i="4"/>
  <c r="I59" i="4"/>
  <c r="J59" i="4"/>
  <c r="L59" i="4"/>
  <c r="C94" i="4"/>
  <c r="E94" i="4"/>
  <c r="K60" i="4"/>
  <c r="I60" i="4"/>
  <c r="J60" i="4"/>
  <c r="L60" i="4"/>
  <c r="B95" i="4"/>
  <c r="C95" i="4"/>
  <c r="E95" i="4"/>
  <c r="D95" i="4"/>
  <c r="D96" i="4"/>
  <c r="B96" i="4"/>
  <c r="C96" i="4"/>
  <c r="E96" i="4"/>
  <c r="I61" i="4"/>
  <c r="K61" i="4"/>
  <c r="B97" i="4"/>
  <c r="C97" i="4"/>
  <c r="E97" i="4"/>
  <c r="D97" i="4"/>
  <c r="J61" i="4"/>
  <c r="L61" i="4"/>
  <c r="B98" i="4"/>
  <c r="D98" i="4"/>
  <c r="I62" i="4"/>
  <c r="J62" i="4"/>
  <c r="L62" i="4"/>
  <c r="K62" i="4"/>
  <c r="K63" i="4"/>
  <c r="I63" i="4"/>
  <c r="J63" i="4"/>
  <c r="L63" i="4"/>
  <c r="C98" i="4"/>
  <c r="E98" i="4"/>
  <c r="K64" i="4"/>
  <c r="I64" i="4"/>
  <c r="J64" i="4"/>
  <c r="L64" i="4"/>
  <c r="B99" i="4"/>
  <c r="C99" i="4"/>
  <c r="E99" i="4"/>
  <c r="D99" i="4"/>
  <c r="D100" i="4"/>
  <c r="B100" i="4"/>
  <c r="I65" i="4"/>
  <c r="K65" i="4"/>
  <c r="J65" i="4"/>
  <c r="L65" i="4"/>
  <c r="C100" i="4"/>
  <c r="E100" i="4"/>
  <c r="I66" i="4"/>
  <c r="J66" i="4"/>
  <c r="L66" i="4"/>
  <c r="K66" i="4"/>
  <c r="D101" i="4"/>
  <c r="B101" i="4"/>
  <c r="C101" i="4"/>
  <c r="E101" i="4"/>
  <c r="I67" i="4"/>
  <c r="J67" i="4"/>
  <c r="L67" i="4"/>
  <c r="K67" i="4"/>
  <c r="D102" i="4"/>
  <c r="B102" i="4"/>
  <c r="C102" i="4"/>
  <c r="E102" i="4"/>
  <c r="B103" i="4"/>
  <c r="D103" i="4"/>
  <c r="K68" i="4"/>
  <c r="I68" i="4"/>
  <c r="J68" i="4"/>
  <c r="L68" i="4"/>
  <c r="I69" i="4"/>
  <c r="K69" i="4"/>
  <c r="C103" i="4"/>
  <c r="E103" i="4"/>
  <c r="D104" i="4"/>
  <c r="B104" i="4"/>
  <c r="J69" i="4"/>
  <c r="L69" i="4"/>
  <c r="I70" i="4"/>
  <c r="J70" i="4"/>
  <c r="L70" i="4"/>
  <c r="K70" i="4"/>
  <c r="C104" i="4"/>
  <c r="E104" i="4"/>
  <c r="K71" i="4"/>
  <c r="I71" i="4"/>
  <c r="J71" i="4"/>
  <c r="L71" i="4"/>
  <c r="B105" i="4"/>
  <c r="D105" i="4"/>
  <c r="K72" i="4"/>
  <c r="I72" i="4"/>
  <c r="J72" i="4"/>
  <c r="L72" i="4"/>
  <c r="C105" i="4"/>
  <c r="E105" i="4"/>
  <c r="I73" i="4"/>
  <c r="K73" i="4"/>
  <c r="B106" i="4"/>
  <c r="C106" i="4"/>
  <c r="E106" i="4"/>
  <c r="D106" i="4"/>
  <c r="B107" i="4"/>
  <c r="D107" i="4"/>
  <c r="J73" i="4"/>
  <c r="L73" i="4"/>
  <c r="I74" i="4"/>
  <c r="K74" i="4"/>
  <c r="C107" i="4"/>
  <c r="E107" i="4"/>
  <c r="D108" i="4"/>
  <c r="B108" i="4"/>
  <c r="C108" i="4"/>
  <c r="E108" i="4"/>
  <c r="J74" i="4"/>
  <c r="L74" i="4"/>
  <c r="D109" i="4"/>
  <c r="B109" i="4"/>
  <c r="C109" i="4"/>
  <c r="E109" i="4"/>
  <c r="K75" i="4"/>
  <c r="I75" i="4"/>
  <c r="J75" i="4"/>
  <c r="L75" i="4"/>
  <c r="I76" i="4"/>
  <c r="K76" i="4"/>
  <c r="B110" i="4"/>
  <c r="D110" i="4"/>
  <c r="C110" i="4"/>
  <c r="E110" i="4"/>
  <c r="J76" i="4"/>
  <c r="L76" i="4"/>
  <c r="K77" i="4"/>
  <c r="I77" i="4"/>
  <c r="J77" i="4"/>
  <c r="L77" i="4"/>
  <c r="B111" i="4"/>
  <c r="D111" i="4"/>
  <c r="K78" i="4"/>
  <c r="I78" i="4"/>
  <c r="J78" i="4"/>
  <c r="L78" i="4"/>
  <c r="C111" i="4"/>
  <c r="E111" i="4"/>
  <c r="K79" i="4"/>
  <c r="I79" i="4"/>
  <c r="J79" i="4"/>
  <c r="L79" i="4"/>
  <c r="D112" i="4"/>
  <c r="B112" i="4"/>
  <c r="C112" i="4"/>
  <c r="E112" i="4"/>
  <c r="B113" i="4"/>
  <c r="D113" i="4"/>
  <c r="K80" i="4"/>
  <c r="I80" i="4"/>
  <c r="J80" i="4"/>
  <c r="L80" i="4"/>
  <c r="K81" i="4"/>
  <c r="I81" i="4"/>
  <c r="J81" i="4"/>
  <c r="L81" i="4"/>
  <c r="C113" i="4"/>
  <c r="E113" i="4"/>
  <c r="I82" i="4"/>
  <c r="K82" i="4"/>
  <c r="D114" i="4"/>
  <c r="B114" i="4"/>
  <c r="C114" i="4"/>
  <c r="E114" i="4"/>
  <c r="B115" i="4"/>
  <c r="D115" i="4"/>
  <c r="J82" i="4"/>
  <c r="L82" i="4"/>
  <c r="K83" i="4"/>
  <c r="I83" i="4"/>
  <c r="J83" i="4"/>
  <c r="L83" i="4"/>
  <c r="C115" i="4"/>
  <c r="E115" i="4"/>
  <c r="I84" i="4"/>
  <c r="K84" i="4"/>
  <c r="D116" i="4"/>
  <c r="B116" i="4"/>
  <c r="C116" i="4"/>
  <c r="E116" i="4"/>
  <c r="B117" i="4"/>
  <c r="D117" i="4"/>
  <c r="J84" i="4"/>
  <c r="L84" i="4"/>
  <c r="K85" i="4"/>
  <c r="I85" i="4"/>
  <c r="J85" i="4"/>
  <c r="L85" i="4"/>
  <c r="C117" i="4"/>
  <c r="E117" i="4"/>
  <c r="K86" i="4"/>
  <c r="I86" i="4"/>
  <c r="J86" i="4"/>
  <c r="L86" i="4"/>
  <c r="D118" i="4"/>
  <c r="B118" i="4"/>
  <c r="C118" i="4"/>
  <c r="E118" i="4"/>
  <c r="B119" i="4"/>
  <c r="D119" i="4"/>
  <c r="K87" i="4"/>
  <c r="I87" i="4"/>
  <c r="J87" i="4"/>
  <c r="L87" i="4"/>
  <c r="I88" i="4"/>
  <c r="J88" i="4"/>
  <c r="L88" i="4"/>
  <c r="K88" i="4"/>
  <c r="C119" i="4"/>
  <c r="E119" i="4"/>
  <c r="K89" i="4"/>
  <c r="I89" i="4"/>
  <c r="J89" i="4"/>
  <c r="L89" i="4"/>
  <c r="D120" i="4"/>
  <c r="B120" i="4"/>
  <c r="C120" i="4"/>
  <c r="E120" i="4"/>
  <c r="D121" i="4"/>
  <c r="B121" i="4"/>
  <c r="C121" i="4"/>
  <c r="E121" i="4"/>
  <c r="I90" i="4"/>
  <c r="K90" i="4"/>
  <c r="B122" i="4"/>
  <c r="D122" i="4"/>
  <c r="J90" i="4"/>
  <c r="L90" i="4"/>
  <c r="K91" i="4"/>
  <c r="I91" i="4"/>
  <c r="J91" i="4"/>
  <c r="L91" i="4"/>
  <c r="C122" i="4"/>
  <c r="E122" i="4"/>
  <c r="I92" i="4"/>
  <c r="K92" i="4"/>
  <c r="B123" i="4"/>
  <c r="D123" i="4"/>
  <c r="C123" i="4"/>
  <c r="E123" i="4"/>
  <c r="J92" i="4"/>
  <c r="L92" i="4"/>
  <c r="I93" i="4"/>
  <c r="K93" i="4"/>
  <c r="D124" i="4"/>
  <c r="B124" i="4"/>
  <c r="C124" i="4"/>
  <c r="E124" i="4"/>
  <c r="D125" i="4"/>
  <c r="B125" i="4"/>
  <c r="C125" i="4"/>
  <c r="E125" i="4"/>
  <c r="J93" i="4"/>
  <c r="L93" i="4"/>
  <c r="D126" i="4"/>
  <c r="B126" i="4"/>
  <c r="C126" i="4"/>
  <c r="E126" i="4"/>
  <c r="I94" i="4"/>
  <c r="K94" i="4"/>
  <c r="B127" i="4"/>
  <c r="D127" i="4"/>
  <c r="J94" i="4"/>
  <c r="L94" i="4"/>
  <c r="K95" i="4"/>
  <c r="I95" i="4"/>
  <c r="J95" i="4"/>
  <c r="L95" i="4"/>
  <c r="C127" i="4"/>
  <c r="E127" i="4"/>
  <c r="I96" i="4"/>
  <c r="K96" i="4"/>
  <c r="D128" i="4"/>
  <c r="B128" i="4"/>
  <c r="C128" i="4"/>
  <c r="E128" i="4"/>
  <c r="B129" i="4"/>
  <c r="C129" i="4"/>
  <c r="E129" i="4"/>
  <c r="D129" i="4"/>
  <c r="J96" i="4"/>
  <c r="L96" i="4"/>
  <c r="B130" i="4"/>
  <c r="C130" i="4"/>
  <c r="E130" i="4"/>
  <c r="D130" i="4"/>
  <c r="K97" i="4"/>
  <c r="I97" i="4"/>
  <c r="J97" i="4"/>
  <c r="L97" i="4"/>
  <c r="I98" i="4"/>
  <c r="K98" i="4"/>
  <c r="B131" i="4"/>
  <c r="C131" i="4"/>
  <c r="E131" i="4"/>
  <c r="D131" i="4"/>
  <c r="D132" i="4"/>
  <c r="B132" i="4"/>
  <c r="C132" i="4"/>
  <c r="E132" i="4"/>
  <c r="J98" i="4"/>
  <c r="L98" i="4"/>
  <c r="D133" i="4"/>
  <c r="B133" i="4"/>
  <c r="C133" i="4"/>
  <c r="E133" i="4"/>
  <c r="I99" i="4"/>
  <c r="K99" i="4"/>
  <c r="D134" i="4"/>
  <c r="B134" i="4"/>
  <c r="C134" i="4"/>
  <c r="E134" i="4"/>
  <c r="J99" i="4"/>
  <c r="L99" i="4"/>
  <c r="B135" i="4"/>
  <c r="D135" i="4"/>
  <c r="I100" i="4"/>
  <c r="K100" i="4"/>
  <c r="J100" i="4"/>
  <c r="L100" i="4"/>
  <c r="C135" i="4"/>
  <c r="E135" i="4"/>
  <c r="D136" i="4"/>
  <c r="B136" i="4"/>
  <c r="C136" i="4"/>
  <c r="E136" i="4"/>
  <c r="I101" i="4"/>
  <c r="K101" i="4"/>
  <c r="B137" i="4"/>
  <c r="C137" i="4"/>
  <c r="E137" i="4"/>
  <c r="D137" i="4"/>
  <c r="J101" i="4"/>
  <c r="L101" i="4"/>
  <c r="B138" i="4"/>
  <c r="D138" i="4"/>
  <c r="I102" i="4"/>
  <c r="K102" i="4"/>
  <c r="J102" i="4"/>
  <c r="L102" i="4"/>
  <c r="C138" i="4"/>
  <c r="E138" i="4"/>
  <c r="B139" i="4"/>
  <c r="D139" i="4"/>
  <c r="K103" i="4"/>
  <c r="I103" i="4"/>
  <c r="J103" i="4"/>
  <c r="L103" i="4"/>
  <c r="I104" i="4"/>
  <c r="K104" i="4"/>
  <c r="C139" i="4"/>
  <c r="E139" i="4"/>
  <c r="D140" i="4"/>
  <c r="B140" i="4"/>
  <c r="C140" i="4"/>
  <c r="E140" i="4"/>
  <c r="J104" i="4"/>
  <c r="L104" i="4"/>
  <c r="D141" i="4"/>
  <c r="B141" i="4"/>
  <c r="C141" i="4"/>
  <c r="E141" i="4"/>
  <c r="I105" i="4"/>
  <c r="K105" i="4"/>
  <c r="B142" i="4"/>
  <c r="D142" i="4"/>
  <c r="J105" i="4"/>
  <c r="L105" i="4"/>
  <c r="K106" i="4"/>
  <c r="I106" i="4"/>
  <c r="J106" i="4"/>
  <c r="L106" i="4"/>
  <c r="C142" i="4"/>
  <c r="E142" i="4"/>
  <c r="I107" i="4"/>
  <c r="K107" i="4"/>
  <c r="B143" i="4"/>
  <c r="D143" i="4"/>
  <c r="C143" i="4"/>
  <c r="E143" i="4"/>
  <c r="J107" i="4"/>
  <c r="L107" i="4"/>
  <c r="I108" i="4"/>
  <c r="K108" i="4"/>
  <c r="D144" i="4"/>
  <c r="B144" i="4"/>
  <c r="C144" i="4"/>
  <c r="E144" i="4"/>
  <c r="B145" i="4"/>
  <c r="C145" i="4"/>
  <c r="E145" i="4"/>
  <c r="D145" i="4"/>
  <c r="J108" i="4"/>
  <c r="L108" i="4"/>
  <c r="B146" i="4"/>
  <c r="D146" i="4"/>
  <c r="I109" i="4"/>
  <c r="K109" i="4"/>
  <c r="C146" i="4"/>
  <c r="E146" i="4"/>
  <c r="J109" i="4"/>
  <c r="L109" i="4"/>
  <c r="I110" i="4"/>
  <c r="K110" i="4"/>
  <c r="D147" i="4"/>
  <c r="B147" i="4"/>
  <c r="C147" i="4"/>
  <c r="E147" i="4"/>
  <c r="B148" i="4"/>
  <c r="D148" i="4"/>
  <c r="J110" i="4"/>
  <c r="L110" i="4"/>
  <c r="K111" i="4"/>
  <c r="I111" i="4"/>
  <c r="J111" i="4"/>
  <c r="L111" i="4"/>
  <c r="C148" i="4"/>
  <c r="E148" i="4"/>
  <c r="K112" i="4"/>
  <c r="I112" i="4"/>
  <c r="J112" i="4"/>
  <c r="L112" i="4"/>
  <c r="B149" i="4"/>
  <c r="D149" i="4"/>
  <c r="I113" i="4"/>
  <c r="K113" i="4"/>
  <c r="C149" i="4"/>
  <c r="E149" i="4"/>
  <c r="D150" i="4"/>
  <c r="B150" i="4"/>
  <c r="C150" i="4"/>
  <c r="E150" i="4"/>
  <c r="J113" i="4"/>
  <c r="L113" i="4"/>
  <c r="D151" i="4"/>
  <c r="B151" i="4"/>
  <c r="C151" i="4"/>
  <c r="E151" i="4"/>
  <c r="K114" i="4"/>
  <c r="I114" i="4"/>
  <c r="J114" i="4"/>
  <c r="L114" i="4"/>
  <c r="K115" i="4"/>
  <c r="I115" i="4"/>
  <c r="J115" i="4"/>
  <c r="L115" i="4"/>
  <c r="B152" i="4"/>
  <c r="D152" i="4"/>
  <c r="I116" i="4"/>
  <c r="K116" i="4"/>
  <c r="C152" i="4"/>
  <c r="E152" i="4"/>
  <c r="D153" i="4"/>
  <c r="B153" i="4"/>
  <c r="C153" i="4"/>
  <c r="E153" i="4"/>
  <c r="J116" i="4"/>
  <c r="L116" i="4"/>
  <c r="D154" i="4"/>
  <c r="B154" i="4"/>
  <c r="C154" i="4"/>
  <c r="E154" i="4"/>
  <c r="K117" i="4"/>
  <c r="I117" i="4"/>
  <c r="J117" i="4"/>
  <c r="L117" i="4"/>
  <c r="K118" i="4"/>
  <c r="I118" i="4"/>
  <c r="J118" i="4"/>
  <c r="L118" i="4"/>
  <c r="D155" i="4"/>
  <c r="B155" i="4"/>
  <c r="C155" i="4"/>
  <c r="E155" i="4"/>
  <c r="B156" i="4"/>
  <c r="D156" i="4"/>
  <c r="K119" i="4"/>
  <c r="I119" i="4"/>
  <c r="J119" i="4"/>
  <c r="L119" i="4"/>
  <c r="I120" i="4"/>
  <c r="K120" i="4"/>
  <c r="C156" i="4"/>
  <c r="E156" i="4"/>
  <c r="B157" i="4"/>
  <c r="D157" i="4"/>
  <c r="J120" i="4"/>
  <c r="L120" i="4"/>
  <c r="I121" i="4"/>
  <c r="K121" i="4"/>
  <c r="C157" i="4"/>
  <c r="E157" i="4"/>
  <c r="J121" i="4"/>
  <c r="L121" i="4"/>
  <c r="D158" i="4"/>
  <c r="B158" i="4"/>
  <c r="C158" i="4"/>
  <c r="E158" i="4"/>
  <c r="D159" i="4"/>
  <c r="B159" i="4"/>
  <c r="C159" i="4"/>
  <c r="E159" i="4"/>
  <c r="K122" i="4"/>
  <c r="I122" i="4"/>
  <c r="J122" i="4"/>
  <c r="L122" i="4"/>
  <c r="K123" i="4"/>
  <c r="I123" i="4"/>
  <c r="J123" i="4"/>
  <c r="L123" i="4"/>
  <c r="D160" i="4"/>
  <c r="B160" i="4"/>
  <c r="C160" i="4"/>
  <c r="E160" i="4"/>
  <c r="D161" i="4"/>
  <c r="B161" i="4"/>
  <c r="C161" i="4"/>
  <c r="E161" i="4"/>
  <c r="I124" i="4"/>
  <c r="J124" i="4"/>
  <c r="L124" i="4"/>
  <c r="K124" i="4"/>
  <c r="K125" i="4"/>
  <c r="I125" i="4"/>
  <c r="J125" i="4"/>
  <c r="L125" i="4"/>
  <c r="B162" i="4"/>
  <c r="D162" i="4"/>
  <c r="K126" i="4"/>
  <c r="I126" i="4"/>
  <c r="J126" i="4"/>
  <c r="L126" i="4"/>
  <c r="C162" i="4"/>
  <c r="E162" i="4"/>
  <c r="K127" i="4"/>
  <c r="I127" i="4"/>
  <c r="J127" i="4"/>
  <c r="L127" i="4"/>
  <c r="D163" i="4"/>
  <c r="B163" i="4"/>
  <c r="C163" i="4"/>
  <c r="E163" i="4"/>
  <c r="B164" i="4"/>
  <c r="D164" i="4"/>
  <c r="I128" i="4"/>
  <c r="K128" i="4"/>
  <c r="J128" i="4"/>
  <c r="L128" i="4"/>
  <c r="C164" i="4"/>
  <c r="E164" i="4"/>
  <c r="B165" i="4"/>
  <c r="D165" i="4"/>
  <c r="K129" i="4"/>
  <c r="I129" i="4"/>
  <c r="J129" i="4"/>
  <c r="L129" i="4"/>
  <c r="K130" i="4"/>
  <c r="I130" i="4"/>
  <c r="J130" i="4"/>
  <c r="L130" i="4"/>
  <c r="C165" i="4"/>
  <c r="E165" i="4"/>
  <c r="K131" i="4"/>
  <c r="I131" i="4"/>
  <c r="J131" i="4"/>
  <c r="L131" i="4"/>
  <c r="D166" i="4"/>
  <c r="B166" i="4"/>
  <c r="C166" i="4"/>
  <c r="E166" i="4"/>
  <c r="D167" i="4"/>
  <c r="B167" i="4"/>
  <c r="C167" i="4"/>
  <c r="E167" i="4"/>
  <c r="I132" i="4"/>
  <c r="J132" i="4"/>
  <c r="L132" i="4"/>
  <c r="K132" i="4"/>
  <c r="K133" i="4"/>
  <c r="I133" i="4"/>
  <c r="J133" i="4"/>
  <c r="L133" i="4"/>
  <c r="B168" i="4"/>
  <c r="D168" i="4"/>
  <c r="K134" i="4"/>
  <c r="I134" i="4"/>
  <c r="J134" i="4"/>
  <c r="L134" i="4"/>
  <c r="C168" i="4"/>
  <c r="E168" i="4"/>
  <c r="K135" i="4"/>
  <c r="I135" i="4"/>
  <c r="J135" i="4"/>
  <c r="L135" i="4"/>
  <c r="D169" i="4"/>
  <c r="B169" i="4"/>
  <c r="C169" i="4"/>
  <c r="E169" i="4"/>
  <c r="B170" i="4"/>
  <c r="C170" i="4"/>
  <c r="E170" i="4"/>
  <c r="D170" i="4"/>
  <c r="K136" i="4"/>
  <c r="I136" i="4"/>
  <c r="J136" i="4"/>
  <c r="L136" i="4"/>
  <c r="I137" i="4"/>
  <c r="K137" i="4"/>
  <c r="B171" i="4"/>
  <c r="C171" i="4"/>
  <c r="E171" i="4"/>
  <c r="D171" i="4"/>
  <c r="D172" i="4"/>
  <c r="B172" i="4"/>
  <c r="C172" i="4"/>
  <c r="E172" i="4"/>
  <c r="J137" i="4"/>
  <c r="L137" i="4"/>
  <c r="D173" i="4"/>
  <c r="B173" i="4"/>
  <c r="C173" i="4"/>
  <c r="E173" i="4"/>
  <c r="K138" i="4"/>
  <c r="I138" i="4"/>
  <c r="J138" i="4"/>
  <c r="L138" i="4"/>
  <c r="K139" i="4"/>
  <c r="I139" i="4"/>
  <c r="J139" i="4"/>
  <c r="L139" i="4"/>
  <c r="B174" i="4"/>
  <c r="D174" i="4"/>
  <c r="I140" i="4"/>
  <c r="K140" i="4"/>
  <c r="C174" i="4"/>
  <c r="E174" i="4"/>
  <c r="B175" i="4"/>
  <c r="C175" i="4"/>
  <c r="E175" i="4"/>
  <c r="D175" i="4"/>
  <c r="J140" i="4"/>
  <c r="L140" i="4"/>
  <c r="D176" i="4"/>
  <c r="B176" i="4"/>
  <c r="C176" i="4"/>
  <c r="E176" i="4"/>
  <c r="K141" i="4"/>
  <c r="I141" i="4"/>
  <c r="J141" i="4"/>
  <c r="L141" i="4"/>
  <c r="K142" i="4"/>
  <c r="I142" i="4"/>
  <c r="J142" i="4"/>
  <c r="L142" i="4"/>
  <c r="B177" i="4"/>
  <c r="C177" i="4"/>
  <c r="E177" i="4"/>
  <c r="D177" i="4"/>
  <c r="B178" i="4"/>
  <c r="D178" i="4"/>
  <c r="K143" i="4"/>
  <c r="I143" i="4"/>
  <c r="J143" i="4"/>
  <c r="L143" i="4"/>
  <c r="I144" i="4"/>
  <c r="K144" i="4"/>
  <c r="C178" i="4"/>
  <c r="E178" i="4"/>
  <c r="B179" i="4"/>
  <c r="D179" i="4"/>
  <c r="J144" i="4"/>
  <c r="L144" i="4"/>
  <c r="I145" i="4"/>
  <c r="K145" i="4"/>
  <c r="C179" i="4"/>
  <c r="E179" i="4"/>
  <c r="D180" i="4"/>
  <c r="B180" i="4"/>
  <c r="C180" i="4"/>
  <c r="E180" i="4"/>
  <c r="J145" i="4"/>
  <c r="L145" i="4"/>
  <c r="B181" i="4"/>
  <c r="C181" i="4"/>
  <c r="E181" i="4"/>
  <c r="D181" i="4"/>
  <c r="I146" i="4"/>
  <c r="K146" i="4"/>
  <c r="D182" i="4"/>
  <c r="B182" i="4"/>
  <c r="C182" i="4"/>
  <c r="E182" i="4"/>
  <c r="J146" i="4"/>
  <c r="L146" i="4"/>
  <c r="B183" i="4"/>
  <c r="C183" i="4"/>
  <c r="E183" i="4"/>
  <c r="D183" i="4"/>
  <c r="K147" i="4"/>
  <c r="I147" i="4"/>
  <c r="J147" i="4"/>
  <c r="L147" i="4"/>
  <c r="K148" i="4"/>
  <c r="I148" i="4"/>
  <c r="J148" i="4"/>
  <c r="L148" i="4"/>
  <c r="D184" i="4"/>
  <c r="B184" i="4"/>
  <c r="C184" i="4"/>
  <c r="E184" i="4"/>
  <c r="B185" i="4"/>
  <c r="C185" i="4"/>
  <c r="E185" i="4"/>
  <c r="D185" i="4"/>
  <c r="K149" i="4"/>
  <c r="I149" i="4"/>
  <c r="J149" i="4"/>
  <c r="L149" i="4"/>
  <c r="I150" i="4"/>
  <c r="K150" i="4"/>
  <c r="B186" i="4"/>
  <c r="D186" i="4"/>
  <c r="C186" i="4"/>
  <c r="E186" i="4"/>
  <c r="J150" i="4"/>
  <c r="L150" i="4"/>
  <c r="K151" i="4"/>
  <c r="I151" i="4"/>
  <c r="J151" i="4"/>
  <c r="L151" i="4"/>
  <c r="B187" i="4"/>
  <c r="C187" i="4"/>
  <c r="E187" i="4"/>
  <c r="D187" i="4"/>
  <c r="D188" i="4"/>
  <c r="B188" i="4"/>
  <c r="C188" i="4"/>
  <c r="E188" i="4"/>
  <c r="K152" i="4"/>
  <c r="I152" i="4"/>
  <c r="J152" i="4"/>
  <c r="L152" i="4"/>
  <c r="I153" i="4"/>
  <c r="K153" i="4"/>
  <c r="D189" i="4"/>
  <c r="B189" i="4"/>
  <c r="C189" i="4"/>
  <c r="E189" i="4"/>
  <c r="B190" i="4"/>
  <c r="C190" i="4"/>
  <c r="E190" i="4"/>
  <c r="D190" i="4"/>
  <c r="J153" i="4"/>
  <c r="L153" i="4"/>
  <c r="B191" i="4"/>
  <c r="C191" i="4"/>
  <c r="E191" i="4"/>
  <c r="D191" i="4"/>
  <c r="I154" i="4"/>
  <c r="K154" i="4"/>
  <c r="D192" i="4"/>
  <c r="B192" i="4"/>
  <c r="C192" i="4"/>
  <c r="E192" i="4"/>
  <c r="J154" i="4"/>
  <c r="L154" i="4"/>
  <c r="B193" i="4"/>
  <c r="C193" i="4"/>
  <c r="E193" i="4"/>
  <c r="D193" i="4"/>
  <c r="I155" i="4"/>
  <c r="J155" i="4"/>
  <c r="L155" i="4"/>
  <c r="K155" i="4"/>
  <c r="K156" i="4"/>
  <c r="I156" i="4"/>
  <c r="J156" i="4"/>
  <c r="L156" i="4"/>
  <c r="D194" i="4"/>
  <c r="B194" i="4"/>
  <c r="C194" i="4"/>
  <c r="E194" i="4"/>
  <c r="B195" i="4"/>
  <c r="C195" i="4"/>
  <c r="E195" i="4"/>
  <c r="D195" i="4"/>
  <c r="K157" i="4"/>
  <c r="I157" i="4"/>
  <c r="J157" i="4"/>
  <c r="L157" i="4"/>
  <c r="K158" i="4"/>
  <c r="I158" i="4"/>
  <c r="J158" i="4"/>
  <c r="L158" i="4"/>
  <c r="D196" i="4"/>
  <c r="B196" i="4"/>
  <c r="C196" i="4"/>
  <c r="E196" i="4"/>
  <c r="D197" i="4"/>
  <c r="B197" i="4"/>
  <c r="C197" i="4"/>
  <c r="E197" i="4"/>
  <c r="I159" i="4"/>
  <c r="J159" i="4"/>
  <c r="L159" i="4"/>
  <c r="K159" i="4"/>
  <c r="I160" i="4"/>
  <c r="K160" i="4"/>
  <c r="D198" i="4"/>
  <c r="B198" i="4"/>
  <c r="C198" i="4"/>
  <c r="E198" i="4"/>
  <c r="B199" i="4"/>
  <c r="D199" i="4"/>
  <c r="J160" i="4"/>
  <c r="L160" i="4"/>
  <c r="K161" i="4"/>
  <c r="I161" i="4"/>
  <c r="J161" i="4"/>
  <c r="L161" i="4"/>
  <c r="C199" i="4"/>
  <c r="E199" i="4"/>
  <c r="K162" i="4"/>
  <c r="I162" i="4"/>
  <c r="J162" i="4"/>
  <c r="L162" i="4"/>
  <c r="D200" i="4"/>
  <c r="B200" i="4"/>
  <c r="C200" i="4"/>
  <c r="E200" i="4"/>
  <c r="B201" i="4"/>
  <c r="C201" i="4"/>
  <c r="E201" i="4"/>
  <c r="D201" i="4"/>
  <c r="K163" i="4"/>
  <c r="I163" i="4"/>
  <c r="J163" i="4"/>
  <c r="L163" i="4"/>
  <c r="I164" i="4"/>
  <c r="J164" i="4"/>
  <c r="L164" i="4"/>
  <c r="K164" i="4"/>
  <c r="D202" i="4"/>
  <c r="B202" i="4"/>
  <c r="C202" i="4"/>
  <c r="E202" i="4"/>
  <c r="D203" i="4"/>
  <c r="B203" i="4"/>
  <c r="C203" i="4"/>
  <c r="E203" i="4"/>
  <c r="I165" i="4"/>
  <c r="K165" i="4"/>
  <c r="B204" i="4"/>
  <c r="D204" i="4"/>
  <c r="J165" i="4"/>
  <c r="L165" i="4"/>
  <c r="I166" i="4"/>
  <c r="K166" i="4"/>
  <c r="C204" i="4"/>
  <c r="E204" i="4"/>
  <c r="B205" i="4"/>
  <c r="D205" i="4"/>
  <c r="J166" i="4"/>
  <c r="L166" i="4"/>
  <c r="K167" i="4"/>
  <c r="I167" i="4"/>
  <c r="J167" i="4"/>
  <c r="L167" i="4"/>
  <c r="C205" i="4"/>
  <c r="E205" i="4"/>
  <c r="K168" i="4"/>
  <c r="I168" i="4"/>
  <c r="J168" i="4"/>
  <c r="L168" i="4"/>
  <c r="B206" i="4"/>
  <c r="C206" i="4"/>
  <c r="E206" i="4"/>
  <c r="D206" i="4"/>
  <c r="D207" i="4"/>
  <c r="B207" i="4"/>
  <c r="C207" i="4"/>
  <c r="E207" i="4"/>
  <c r="I169" i="4"/>
  <c r="K169" i="4"/>
  <c r="D208" i="4"/>
  <c r="B208" i="4"/>
  <c r="C208" i="4"/>
  <c r="E208" i="4"/>
  <c r="J169" i="4"/>
  <c r="L169" i="4"/>
  <c r="D209" i="4"/>
  <c r="B209" i="4"/>
  <c r="C209" i="4"/>
  <c r="E209" i="4"/>
  <c r="K170" i="4"/>
  <c r="I170" i="4"/>
  <c r="J170" i="4"/>
  <c r="L170" i="4"/>
  <c r="I171" i="4"/>
  <c r="K171" i="4"/>
  <c r="D210" i="4"/>
  <c r="B210" i="4"/>
  <c r="C210" i="4"/>
  <c r="E210" i="4"/>
  <c r="D211" i="4"/>
  <c r="B211" i="4"/>
  <c r="C211" i="4"/>
  <c r="E211" i="4"/>
  <c r="J171" i="4"/>
  <c r="L171" i="4"/>
  <c r="D212" i="4"/>
  <c r="B212" i="4"/>
  <c r="C212" i="4"/>
  <c r="E212" i="4"/>
  <c r="K172" i="4"/>
  <c r="I172" i="4"/>
  <c r="J172" i="4"/>
  <c r="L172" i="4"/>
  <c r="K173" i="4"/>
  <c r="I173" i="4"/>
  <c r="J173" i="4"/>
  <c r="L173" i="4"/>
  <c r="D213" i="4"/>
  <c r="B213" i="4"/>
  <c r="C213" i="4"/>
  <c r="E213" i="4"/>
  <c r="D214" i="4"/>
  <c r="B214" i="4"/>
  <c r="C214" i="4"/>
  <c r="E214" i="4"/>
  <c r="K174" i="4"/>
  <c r="I174" i="4"/>
  <c r="J174" i="4"/>
  <c r="L174" i="4"/>
  <c r="I175" i="4"/>
  <c r="J175" i="4"/>
  <c r="L175" i="4"/>
  <c r="K175" i="4"/>
  <c r="D215" i="4"/>
  <c r="B215" i="4"/>
  <c r="C215" i="4"/>
  <c r="E215" i="4"/>
  <c r="D216" i="4"/>
  <c r="B216" i="4"/>
  <c r="C216" i="4"/>
  <c r="E216" i="4"/>
  <c r="I176" i="4"/>
  <c r="K176" i="4"/>
  <c r="D217" i="4"/>
  <c r="B217" i="4"/>
  <c r="C217" i="4"/>
  <c r="E217" i="4"/>
  <c r="J176" i="4"/>
  <c r="L176" i="4"/>
  <c r="D218" i="4"/>
  <c r="B218" i="4"/>
  <c r="C218" i="4"/>
  <c r="E218" i="4"/>
  <c r="K177" i="4"/>
  <c r="I177" i="4"/>
  <c r="D219" i="4"/>
  <c r="B219" i="4"/>
  <c r="C219" i="4"/>
  <c r="E219" i="4"/>
  <c r="J177" i="4"/>
  <c r="L177" i="4"/>
  <c r="D220" i="4"/>
  <c r="B220" i="4"/>
  <c r="C220" i="4"/>
  <c r="E220" i="4"/>
  <c r="I178" i="4"/>
  <c r="J178" i="4"/>
  <c r="L178" i="4"/>
  <c r="K178" i="4"/>
  <c r="I179" i="4"/>
  <c r="J179" i="4"/>
  <c r="L179" i="4"/>
  <c r="K179" i="4"/>
  <c r="D221" i="4"/>
  <c r="B221" i="4"/>
  <c r="C221" i="4"/>
  <c r="E221" i="4"/>
  <c r="D222" i="4"/>
  <c r="B222" i="4"/>
  <c r="C222" i="4"/>
  <c r="E222" i="4"/>
  <c r="K180" i="4"/>
  <c r="I180" i="4"/>
  <c r="J180" i="4"/>
  <c r="L180" i="4"/>
  <c r="K181" i="4"/>
  <c r="I181" i="4"/>
  <c r="J181" i="4"/>
  <c r="L181" i="4"/>
  <c r="D223" i="4"/>
  <c r="B223" i="4"/>
  <c r="C223" i="4"/>
  <c r="E223" i="4"/>
  <c r="D224" i="4"/>
  <c r="B224" i="4"/>
  <c r="C224" i="4"/>
  <c r="E224" i="4"/>
  <c r="I182" i="4"/>
  <c r="K182" i="4"/>
  <c r="D225" i="4"/>
  <c r="B225" i="4"/>
  <c r="C225" i="4"/>
  <c r="E225" i="4"/>
  <c r="J182" i="4"/>
  <c r="L182" i="4"/>
  <c r="D226" i="4"/>
  <c r="B226" i="4"/>
  <c r="C226" i="4"/>
  <c r="E226" i="4"/>
  <c r="K183" i="4"/>
  <c r="I183" i="4"/>
  <c r="J183" i="4"/>
  <c r="L183" i="4"/>
  <c r="K184" i="4"/>
  <c r="I184" i="4"/>
  <c r="J184" i="4"/>
  <c r="L184" i="4"/>
  <c r="D227" i="4"/>
  <c r="B227" i="4"/>
  <c r="C227" i="4"/>
  <c r="E227" i="4"/>
  <c r="D228" i="4"/>
  <c r="B228" i="4"/>
  <c r="C228" i="4"/>
  <c r="E228" i="4"/>
  <c r="I185" i="4"/>
  <c r="K185" i="4"/>
  <c r="D229" i="4"/>
  <c r="B229" i="4"/>
  <c r="C229" i="4"/>
  <c r="E229" i="4"/>
  <c r="J185" i="4"/>
  <c r="L185" i="4"/>
  <c r="D230" i="4"/>
  <c r="B230" i="4"/>
  <c r="C230" i="4"/>
  <c r="E230" i="4"/>
  <c r="I186" i="4"/>
  <c r="K186" i="4"/>
  <c r="D231" i="4"/>
  <c r="B231" i="4"/>
  <c r="C231" i="4"/>
  <c r="E231" i="4"/>
  <c r="J186" i="4"/>
  <c r="L186" i="4"/>
  <c r="D232" i="4"/>
  <c r="B232" i="4"/>
  <c r="C232" i="4"/>
  <c r="E232" i="4"/>
  <c r="I187" i="4"/>
  <c r="K187" i="4"/>
  <c r="D233" i="4"/>
  <c r="B233" i="4"/>
  <c r="C233" i="4"/>
  <c r="E233" i="4"/>
  <c r="J187" i="4"/>
  <c r="L187" i="4"/>
  <c r="D234" i="4"/>
  <c r="B234" i="4"/>
  <c r="C234" i="4"/>
  <c r="E234" i="4"/>
  <c r="K188" i="4"/>
  <c r="I188" i="4"/>
  <c r="J188" i="4"/>
  <c r="L188" i="4"/>
  <c r="K189" i="4"/>
  <c r="I189" i="4"/>
  <c r="J189" i="4"/>
  <c r="L189" i="4"/>
  <c r="D235" i="4"/>
  <c r="B235" i="4"/>
  <c r="C235" i="4"/>
  <c r="E235" i="4"/>
  <c r="D236" i="4"/>
  <c r="B236" i="4"/>
  <c r="C236" i="4"/>
  <c r="E236" i="4"/>
  <c r="K190" i="4"/>
  <c r="I190" i="4"/>
  <c r="J190" i="4"/>
  <c r="L190" i="4"/>
  <c r="I191" i="4"/>
  <c r="J191" i="4"/>
  <c r="L191" i="4"/>
  <c r="K191" i="4"/>
  <c r="D237" i="4"/>
  <c r="B237" i="4"/>
  <c r="C237" i="4"/>
  <c r="E237" i="4"/>
  <c r="D238" i="4"/>
  <c r="B238" i="4"/>
  <c r="C238" i="4"/>
  <c r="E238" i="4"/>
  <c r="I192" i="4"/>
  <c r="K192" i="4"/>
  <c r="D239" i="4"/>
  <c r="B239" i="4"/>
  <c r="C239" i="4"/>
  <c r="E239" i="4"/>
  <c r="J192" i="4"/>
  <c r="L192" i="4"/>
  <c r="B240" i="4"/>
  <c r="C240" i="4"/>
  <c r="E240" i="4"/>
  <c r="D240" i="4"/>
  <c r="K193" i="4"/>
  <c r="I193" i="4"/>
  <c r="J193" i="4"/>
  <c r="L193" i="4"/>
  <c r="K194" i="4"/>
  <c r="I194" i="4"/>
  <c r="D241" i="4"/>
  <c r="B241" i="4"/>
  <c r="C241" i="4"/>
  <c r="E241" i="4"/>
  <c r="B242" i="4"/>
  <c r="D242" i="4"/>
  <c r="J194" i="4"/>
  <c r="L194" i="4"/>
  <c r="I195" i="4"/>
  <c r="J195" i="4"/>
  <c r="L195" i="4"/>
  <c r="K195" i="4"/>
  <c r="C242" i="4"/>
  <c r="E242" i="4"/>
  <c r="K196" i="4"/>
  <c r="I196" i="4"/>
  <c r="J196" i="4"/>
  <c r="L196" i="4"/>
  <c r="D243" i="4"/>
  <c r="B243" i="4"/>
  <c r="C243" i="4"/>
  <c r="E243" i="4"/>
  <c r="D244" i="4"/>
  <c r="B244" i="4"/>
  <c r="C244" i="4"/>
  <c r="E244" i="4"/>
  <c r="K197" i="4"/>
  <c r="I197" i="4"/>
  <c r="J197" i="4"/>
  <c r="L197" i="4"/>
  <c r="I198" i="4"/>
  <c r="K198" i="4"/>
  <c r="D245" i="4"/>
  <c r="B245" i="4"/>
  <c r="C245" i="4"/>
  <c r="E245" i="4"/>
  <c r="B246" i="4"/>
  <c r="D246" i="4"/>
  <c r="J198" i="4"/>
  <c r="L198" i="4"/>
  <c r="C246" i="4"/>
  <c r="E246" i="4"/>
  <c r="K199" i="4"/>
  <c r="I199" i="4"/>
  <c r="J199" i="4"/>
  <c r="L199" i="4"/>
  <c r="K200" i="4"/>
  <c r="I200" i="4"/>
  <c r="J200" i="4"/>
  <c r="L200" i="4"/>
  <c r="D247" i="4"/>
  <c r="B247" i="4"/>
  <c r="C247" i="4"/>
  <c r="E247" i="4"/>
  <c r="D248" i="4"/>
  <c r="B248" i="4"/>
  <c r="C248" i="4"/>
  <c r="E248" i="4"/>
  <c r="I201" i="4"/>
  <c r="K201" i="4"/>
  <c r="D249" i="4"/>
  <c r="B249" i="4"/>
  <c r="C249" i="4"/>
  <c r="E249" i="4"/>
  <c r="J201" i="4"/>
  <c r="L201" i="4"/>
  <c r="B250" i="4"/>
  <c r="D250" i="4"/>
  <c r="I202" i="4"/>
  <c r="J202" i="4"/>
  <c r="L202" i="4"/>
  <c r="K202" i="4"/>
  <c r="K203" i="4"/>
  <c r="I203" i="4"/>
  <c r="J203" i="4"/>
  <c r="L203" i="4"/>
  <c r="C250" i="4"/>
  <c r="E250" i="4"/>
  <c r="I204" i="4"/>
  <c r="K204" i="4"/>
  <c r="D251" i="4"/>
  <c r="B251" i="4"/>
  <c r="C251" i="4"/>
  <c r="E251" i="4"/>
  <c r="D252" i="4"/>
  <c r="B252" i="4"/>
  <c r="C252" i="4"/>
  <c r="E252" i="4"/>
  <c r="J204" i="4"/>
  <c r="L204" i="4"/>
  <c r="D253" i="4"/>
  <c r="B253" i="4"/>
  <c r="C253" i="4"/>
  <c r="E253" i="4"/>
  <c r="K205" i="4"/>
  <c r="I205" i="4"/>
  <c r="J205" i="4"/>
  <c r="L205" i="4"/>
  <c r="K206" i="4"/>
  <c r="I206" i="4"/>
  <c r="J206" i="4"/>
  <c r="L206" i="4"/>
  <c r="D254" i="4"/>
  <c r="B254" i="4"/>
  <c r="C254" i="4"/>
  <c r="E254" i="4"/>
  <c r="D255" i="4"/>
  <c r="B255" i="4"/>
  <c r="C255" i="4"/>
  <c r="E255" i="4"/>
  <c r="I207" i="4"/>
  <c r="K207" i="4"/>
  <c r="D256" i="4"/>
  <c r="B256" i="4"/>
  <c r="C256" i="4"/>
  <c r="E256" i="4"/>
  <c r="J207" i="4"/>
  <c r="L207" i="4"/>
  <c r="D257" i="4"/>
  <c r="B257" i="4"/>
  <c r="C257" i="4"/>
  <c r="E257" i="4"/>
  <c r="I208" i="4"/>
  <c r="J208" i="4"/>
  <c r="L208" i="4"/>
  <c r="K208" i="4"/>
  <c r="K209" i="4"/>
  <c r="I209" i="4"/>
  <c r="J209" i="4"/>
  <c r="L209" i="4"/>
  <c r="D258" i="4"/>
  <c r="B258" i="4"/>
  <c r="C258" i="4"/>
  <c r="E258" i="4"/>
  <c r="D259" i="4"/>
  <c r="B259" i="4"/>
  <c r="C259" i="4"/>
  <c r="E259" i="4"/>
  <c r="K210" i="4"/>
  <c r="I210" i="4"/>
  <c r="J210" i="4"/>
  <c r="L210" i="4"/>
  <c r="I211" i="4"/>
  <c r="J211" i="4"/>
  <c r="L211" i="4"/>
  <c r="K211" i="4"/>
  <c r="D260" i="4"/>
  <c r="B260" i="4"/>
  <c r="C260" i="4"/>
  <c r="E260" i="4"/>
  <c r="D261" i="4"/>
  <c r="B261" i="4"/>
  <c r="C261" i="4"/>
  <c r="E261" i="4"/>
  <c r="K212" i="4"/>
  <c r="I212" i="4"/>
  <c r="J212" i="4"/>
  <c r="L212" i="4"/>
  <c r="K213" i="4"/>
  <c r="I213" i="4"/>
  <c r="J213" i="4"/>
  <c r="L213" i="4"/>
  <c r="D262" i="4"/>
  <c r="B262" i="4"/>
  <c r="C262" i="4"/>
  <c r="E262" i="4"/>
  <c r="D263" i="4"/>
  <c r="B263" i="4"/>
  <c r="C263" i="4"/>
  <c r="E263" i="4"/>
  <c r="I214" i="4"/>
  <c r="K214" i="4"/>
  <c r="D264" i="4"/>
  <c r="B264" i="4"/>
  <c r="C264" i="4"/>
  <c r="E264" i="4"/>
  <c r="J214" i="4"/>
  <c r="L214" i="4"/>
  <c r="D265" i="4"/>
  <c r="B265" i="4"/>
  <c r="C265" i="4"/>
  <c r="E265" i="4"/>
  <c r="K215" i="4"/>
  <c r="I215" i="4"/>
  <c r="J215" i="4"/>
  <c r="L215" i="4"/>
  <c r="K216" i="4"/>
  <c r="I216" i="4"/>
  <c r="J216" i="4"/>
  <c r="L216" i="4"/>
  <c r="D266" i="4"/>
  <c r="B266" i="4"/>
  <c r="C266" i="4"/>
  <c r="E266" i="4"/>
  <c r="D267" i="4"/>
  <c r="B267" i="4"/>
  <c r="C267" i="4"/>
  <c r="E267" i="4"/>
  <c r="I217" i="4"/>
  <c r="J217" i="4"/>
  <c r="L217" i="4"/>
  <c r="K217" i="4"/>
  <c r="I218" i="4"/>
  <c r="K218" i="4"/>
  <c r="D268" i="4"/>
  <c r="B268" i="4"/>
  <c r="C268" i="4"/>
  <c r="E268" i="4"/>
  <c r="D269" i="4"/>
  <c r="B269" i="4"/>
  <c r="C269" i="4"/>
  <c r="E269" i="4"/>
  <c r="J218" i="4"/>
  <c r="L218" i="4"/>
  <c r="D270" i="4"/>
  <c r="B270" i="4"/>
  <c r="C270" i="4"/>
  <c r="E270" i="4"/>
  <c r="K219" i="4"/>
  <c r="I219" i="4"/>
  <c r="J219" i="4"/>
  <c r="L219" i="4"/>
  <c r="K220" i="4"/>
  <c r="I220" i="4"/>
  <c r="J220" i="4"/>
  <c r="L220" i="4"/>
  <c r="D271" i="4"/>
  <c r="B271" i="4"/>
  <c r="C271" i="4"/>
  <c r="E271" i="4"/>
  <c r="D272" i="4"/>
  <c r="B272" i="4"/>
  <c r="C272" i="4"/>
  <c r="E272" i="4"/>
  <c r="K221" i="4"/>
  <c r="I221" i="4"/>
  <c r="J221" i="4"/>
  <c r="L221" i="4"/>
  <c r="K222" i="4"/>
  <c r="I222" i="4"/>
  <c r="J222" i="4"/>
  <c r="L222" i="4"/>
  <c r="D273" i="4"/>
  <c r="B273" i="4"/>
  <c r="C273" i="4"/>
  <c r="E273" i="4"/>
  <c r="I223" i="4"/>
  <c r="K223" i="4"/>
  <c r="D274" i="4"/>
  <c r="B274" i="4"/>
  <c r="C274" i="4"/>
  <c r="E274" i="4"/>
  <c r="D275" i="4"/>
  <c r="B275" i="4"/>
  <c r="J223" i="4"/>
  <c r="L223" i="4"/>
  <c r="I224" i="4"/>
  <c r="J224" i="4"/>
  <c r="L224" i="4"/>
  <c r="K224" i="4"/>
  <c r="C275" i="4"/>
  <c r="E275" i="4"/>
  <c r="K225" i="4"/>
  <c r="I225" i="4"/>
  <c r="J225" i="4"/>
  <c r="L225" i="4"/>
  <c r="D276" i="4"/>
  <c r="B276" i="4"/>
  <c r="C276" i="4"/>
  <c r="E276" i="4"/>
  <c r="D277" i="4"/>
  <c r="B277" i="4"/>
  <c r="C277" i="4"/>
  <c r="E277" i="4"/>
  <c r="K226" i="4"/>
  <c r="I226" i="4"/>
  <c r="J226" i="4"/>
  <c r="L226" i="4"/>
  <c r="K227" i="4"/>
  <c r="I227" i="4"/>
  <c r="D278" i="4"/>
  <c r="B278" i="4"/>
  <c r="C278" i="4"/>
  <c r="E278" i="4"/>
  <c r="D279" i="4"/>
  <c r="B279" i="4"/>
  <c r="C279" i="4"/>
  <c r="E279" i="4"/>
  <c r="J227" i="4"/>
  <c r="L227" i="4"/>
  <c r="D280" i="4"/>
  <c r="B280" i="4"/>
  <c r="C280" i="4"/>
  <c r="E280" i="4"/>
  <c r="I228" i="4"/>
  <c r="J228" i="4"/>
  <c r="L228" i="4"/>
  <c r="K228" i="4"/>
  <c r="K229" i="4"/>
  <c r="I229" i="4"/>
  <c r="J229" i="4"/>
  <c r="L229" i="4"/>
  <c r="D281" i="4"/>
  <c r="B281" i="4"/>
  <c r="K230" i="4"/>
  <c r="I230" i="4"/>
  <c r="J230" i="4"/>
  <c r="L230" i="4"/>
  <c r="C281" i="4"/>
  <c r="E281" i="4"/>
  <c r="K231" i="4"/>
  <c r="I231" i="4"/>
  <c r="J231" i="4"/>
  <c r="L231" i="4"/>
  <c r="D282" i="4"/>
  <c r="B282" i="4"/>
  <c r="C282" i="4"/>
  <c r="E282" i="4"/>
  <c r="D283" i="4"/>
  <c r="B283" i="4"/>
  <c r="C283" i="4"/>
  <c r="E283" i="4"/>
  <c r="I232" i="4"/>
  <c r="K232" i="4"/>
  <c r="D284" i="4"/>
  <c r="B284" i="4"/>
  <c r="C284" i="4"/>
  <c r="E284" i="4"/>
  <c r="J232" i="4"/>
  <c r="L232" i="4"/>
  <c r="D285" i="4"/>
  <c r="B285" i="4"/>
  <c r="C285" i="4"/>
  <c r="E285" i="4"/>
  <c r="I233" i="4"/>
  <c r="K233" i="4"/>
  <c r="D286" i="4"/>
  <c r="B286" i="4"/>
  <c r="C286" i="4"/>
  <c r="E286" i="4"/>
  <c r="J233" i="4"/>
  <c r="L233" i="4"/>
  <c r="D287" i="4"/>
  <c r="B287" i="4"/>
  <c r="C287" i="4"/>
  <c r="E287" i="4"/>
  <c r="K234" i="4"/>
  <c r="I234" i="4"/>
  <c r="J234" i="4"/>
  <c r="L234" i="4"/>
  <c r="K235" i="4"/>
  <c r="I235" i="4"/>
  <c r="J235" i="4"/>
  <c r="L235" i="4"/>
  <c r="D288" i="4"/>
  <c r="B288" i="4"/>
  <c r="K236" i="4"/>
  <c r="I236" i="4"/>
  <c r="J236" i="4"/>
  <c r="L236" i="4"/>
  <c r="C288" i="4"/>
  <c r="E288" i="4"/>
  <c r="I237" i="4"/>
  <c r="J237" i="4"/>
  <c r="L237" i="4"/>
  <c r="K237" i="4"/>
  <c r="D289" i="4"/>
  <c r="B289" i="4"/>
  <c r="C289" i="4"/>
  <c r="E289" i="4"/>
  <c r="D290" i="4"/>
  <c r="B290" i="4"/>
  <c r="C290" i="4"/>
  <c r="E290" i="4"/>
  <c r="K238" i="4"/>
  <c r="I238" i="4"/>
  <c r="J238" i="4"/>
  <c r="L238" i="4"/>
  <c r="K239" i="4"/>
  <c r="I239" i="4"/>
  <c r="J239" i="4"/>
  <c r="L239" i="4"/>
  <c r="D291" i="4"/>
  <c r="B291" i="4"/>
  <c r="C291" i="4"/>
  <c r="E291" i="4"/>
  <c r="D292" i="4"/>
  <c r="B292" i="4"/>
  <c r="C292" i="4"/>
  <c r="E292" i="4"/>
  <c r="I240" i="4"/>
  <c r="K240" i="4"/>
  <c r="D293" i="4"/>
  <c r="B293" i="4"/>
  <c r="C293" i="4"/>
  <c r="E293" i="4"/>
  <c r="J240" i="4"/>
  <c r="L240" i="4"/>
  <c r="D294" i="4"/>
  <c r="B294" i="4"/>
  <c r="C294" i="4"/>
  <c r="E294" i="4"/>
  <c r="K241" i="4"/>
  <c r="I241" i="4"/>
  <c r="J241" i="4"/>
  <c r="L241" i="4"/>
  <c r="K242" i="4"/>
  <c r="I242" i="4"/>
  <c r="J242" i="4"/>
  <c r="L242" i="4"/>
  <c r="D295" i="4"/>
  <c r="B295" i="4"/>
  <c r="K243" i="4"/>
  <c r="I243" i="4"/>
  <c r="J243" i="4"/>
  <c r="L243" i="4"/>
  <c r="C295" i="4"/>
  <c r="E295" i="4"/>
  <c r="I244" i="4"/>
  <c r="J244" i="4"/>
  <c r="L244" i="4"/>
  <c r="K244" i="4"/>
  <c r="D296" i="4"/>
  <c r="B296" i="4"/>
  <c r="C296" i="4"/>
  <c r="E296" i="4"/>
  <c r="D297" i="4"/>
  <c r="B297" i="4"/>
  <c r="C297" i="4"/>
  <c r="E297" i="4"/>
  <c r="I245" i="4"/>
  <c r="K245" i="4"/>
  <c r="D298" i="4"/>
  <c r="B298" i="4"/>
  <c r="C298" i="4"/>
  <c r="E298" i="4"/>
  <c r="J245" i="4"/>
  <c r="L245" i="4"/>
  <c r="D299" i="4"/>
  <c r="B299" i="4"/>
  <c r="C299" i="4"/>
  <c r="E299" i="4"/>
  <c r="K246" i="4"/>
  <c r="I246" i="4"/>
  <c r="J246" i="4"/>
  <c r="L246" i="4"/>
  <c r="K247" i="4"/>
  <c r="I247" i="4"/>
  <c r="J247" i="4"/>
  <c r="L247" i="4"/>
  <c r="D300" i="4"/>
  <c r="B300" i="4"/>
  <c r="C300" i="4"/>
  <c r="E300" i="4"/>
  <c r="D301" i="4"/>
  <c r="B301" i="4"/>
  <c r="C301" i="4"/>
  <c r="E301" i="4"/>
  <c r="K248" i="4"/>
  <c r="I248" i="4"/>
  <c r="J248" i="4"/>
  <c r="L248" i="4"/>
  <c r="K249" i="4"/>
  <c r="I249" i="4"/>
  <c r="J249" i="4"/>
  <c r="L249" i="4"/>
  <c r="D302" i="4"/>
  <c r="B302" i="4"/>
  <c r="K250" i="4"/>
  <c r="I250" i="4"/>
  <c r="J250" i="4"/>
  <c r="L250" i="4"/>
  <c r="C302" i="4"/>
  <c r="E302" i="4"/>
  <c r="D303" i="4"/>
  <c r="B303" i="4"/>
  <c r="C303" i="4"/>
  <c r="E303" i="4"/>
  <c r="I251" i="4"/>
  <c r="K251" i="4"/>
  <c r="J251" i="4"/>
  <c r="L251" i="4"/>
  <c r="D304" i="4"/>
  <c r="B304" i="4"/>
  <c r="C304" i="4"/>
  <c r="E304" i="4"/>
  <c r="D305" i="4"/>
  <c r="B305" i="4"/>
  <c r="C305" i="4"/>
  <c r="E305" i="4"/>
  <c r="I252" i="4"/>
  <c r="K252" i="4"/>
  <c r="D306" i="4"/>
  <c r="B306" i="4"/>
  <c r="C306" i="4"/>
  <c r="E306" i="4"/>
  <c r="J252" i="4"/>
  <c r="L252" i="4"/>
  <c r="D307" i="4"/>
  <c r="B307" i="4"/>
  <c r="C307" i="4"/>
  <c r="E307" i="4"/>
  <c r="I253" i="4"/>
  <c r="K253" i="4"/>
  <c r="D308" i="4"/>
  <c r="B308" i="4"/>
  <c r="C308" i="4"/>
  <c r="E308" i="4"/>
  <c r="J253" i="4"/>
  <c r="L253" i="4"/>
  <c r="D309" i="4"/>
  <c r="B309" i="4"/>
  <c r="C309" i="4"/>
  <c r="E309" i="4"/>
  <c r="K254" i="4"/>
  <c r="I254" i="4"/>
  <c r="J254" i="4"/>
  <c r="L254" i="4"/>
  <c r="K255" i="4"/>
  <c r="I255" i="4"/>
  <c r="J255" i="4"/>
  <c r="L255" i="4"/>
  <c r="D310" i="4"/>
  <c r="B310" i="4"/>
  <c r="C310" i="4"/>
  <c r="E310" i="4"/>
  <c r="D311" i="4"/>
  <c r="B311" i="4"/>
  <c r="C311" i="4"/>
  <c r="E311" i="4"/>
  <c r="K256" i="4"/>
  <c r="I256" i="4"/>
  <c r="J256" i="4"/>
  <c r="L256" i="4"/>
  <c r="K257" i="4"/>
  <c r="I257" i="4"/>
  <c r="J257" i="4"/>
  <c r="L257" i="4"/>
  <c r="D312" i="4"/>
  <c r="B312" i="4"/>
  <c r="C312" i="4"/>
  <c r="E312" i="4"/>
  <c r="D313" i="4"/>
  <c r="B313" i="4"/>
  <c r="C313" i="4"/>
  <c r="E313" i="4"/>
  <c r="I258" i="4"/>
  <c r="J258" i="4"/>
  <c r="L258" i="4"/>
  <c r="K258" i="4"/>
  <c r="K259" i="4"/>
  <c r="I259" i="4"/>
  <c r="J259" i="4"/>
  <c r="L259" i="4"/>
  <c r="D314" i="4"/>
  <c r="B314" i="4"/>
  <c r="C314" i="4"/>
  <c r="E314" i="4"/>
  <c r="D315" i="4"/>
  <c r="B315" i="4"/>
  <c r="C315" i="4"/>
  <c r="E315" i="4"/>
  <c r="K260" i="4"/>
  <c r="I260" i="4"/>
  <c r="J260" i="4"/>
  <c r="L260" i="4"/>
  <c r="I261" i="4"/>
  <c r="J261" i="4"/>
  <c r="L261" i="4"/>
  <c r="K261" i="4"/>
  <c r="D316" i="4"/>
  <c r="B316" i="4"/>
  <c r="C316" i="4"/>
  <c r="E316" i="4"/>
  <c r="D317" i="4"/>
  <c r="B317" i="4"/>
  <c r="C317" i="4"/>
  <c r="E317" i="4"/>
  <c r="K262" i="4"/>
  <c r="I262" i="4"/>
  <c r="J262" i="4"/>
  <c r="L262" i="4"/>
  <c r="K263" i="4"/>
  <c r="I263" i="4"/>
  <c r="J263" i="4"/>
  <c r="L263" i="4"/>
  <c r="D318" i="4"/>
  <c r="B318" i="4"/>
  <c r="C318" i="4"/>
  <c r="E318" i="4"/>
  <c r="D319" i="4"/>
  <c r="B319" i="4"/>
  <c r="C319" i="4"/>
  <c r="E319" i="4"/>
  <c r="K264" i="4"/>
  <c r="I264" i="4"/>
  <c r="J264" i="4"/>
  <c r="L264" i="4"/>
  <c r="K265" i="4"/>
  <c r="I265" i="4"/>
  <c r="J265" i="4"/>
  <c r="L265" i="4"/>
  <c r="D320" i="4"/>
  <c r="B320" i="4"/>
  <c r="C320" i="4"/>
  <c r="E320" i="4"/>
  <c r="D321" i="4"/>
  <c r="B321" i="4"/>
  <c r="C321" i="4"/>
  <c r="E321" i="4"/>
  <c r="K266" i="4"/>
  <c r="I266" i="4"/>
  <c r="J266" i="4"/>
  <c r="L266" i="4"/>
  <c r="I267" i="4"/>
  <c r="J267" i="4"/>
  <c r="L267" i="4"/>
  <c r="K267" i="4"/>
  <c r="D322" i="4"/>
  <c r="B322" i="4"/>
  <c r="C322" i="4"/>
  <c r="E322" i="4"/>
  <c r="D323" i="4"/>
  <c r="B323" i="4"/>
  <c r="C323" i="4"/>
  <c r="E323" i="4"/>
  <c r="I268" i="4"/>
  <c r="K268" i="4"/>
  <c r="D324" i="4"/>
  <c r="B324" i="4"/>
  <c r="C324" i="4"/>
  <c r="E324" i="4"/>
  <c r="J268" i="4"/>
  <c r="L268" i="4"/>
  <c r="D325" i="4"/>
  <c r="B325" i="4"/>
  <c r="C325" i="4"/>
  <c r="E325" i="4"/>
  <c r="K269" i="4"/>
  <c r="I269" i="4"/>
  <c r="J269" i="4"/>
  <c r="L269" i="4"/>
  <c r="I270" i="4"/>
  <c r="K270" i="4"/>
  <c r="D326" i="4"/>
  <c r="B326" i="4"/>
  <c r="C326" i="4"/>
  <c r="E326" i="4"/>
  <c r="D327" i="4"/>
  <c r="B327" i="4"/>
  <c r="C327" i="4"/>
  <c r="E327" i="4"/>
  <c r="J270" i="4"/>
  <c r="L270" i="4"/>
  <c r="D328" i="4"/>
  <c r="B328" i="4"/>
  <c r="C328" i="4"/>
  <c r="E328" i="4"/>
  <c r="I271" i="4"/>
  <c r="K271" i="4"/>
  <c r="D329" i="4"/>
  <c r="B329" i="4"/>
  <c r="C329" i="4"/>
  <c r="E329" i="4"/>
  <c r="J271" i="4"/>
  <c r="L271" i="4"/>
  <c r="D330" i="4"/>
  <c r="B330" i="4"/>
  <c r="C330" i="4"/>
  <c r="E330" i="4"/>
  <c r="I272" i="4"/>
  <c r="K272" i="4"/>
  <c r="D331" i="4"/>
  <c r="B331" i="4"/>
  <c r="C331" i="4"/>
  <c r="E331" i="4"/>
  <c r="J272" i="4"/>
  <c r="L272" i="4"/>
  <c r="D332" i="4"/>
  <c r="B332" i="4"/>
  <c r="C332" i="4"/>
  <c r="E332" i="4"/>
  <c r="K273" i="4"/>
  <c r="I273" i="4"/>
  <c r="J273" i="4"/>
  <c r="L273" i="4"/>
  <c r="I274" i="4"/>
  <c r="K274" i="4"/>
  <c r="D333" i="4"/>
  <c r="B333" i="4"/>
  <c r="C333" i="4"/>
  <c r="E333" i="4"/>
  <c r="D334" i="4"/>
  <c r="B334" i="4"/>
  <c r="C334" i="4"/>
  <c r="E334" i="4"/>
  <c r="J274" i="4"/>
  <c r="L274" i="4"/>
  <c r="D335" i="4"/>
  <c r="B335" i="4"/>
  <c r="C335" i="4"/>
  <c r="E335" i="4"/>
  <c r="I275" i="4"/>
  <c r="J275" i="4"/>
  <c r="L275" i="4"/>
  <c r="K275" i="4"/>
  <c r="I276" i="4"/>
  <c r="K276" i="4"/>
  <c r="D336" i="4"/>
  <c r="B336" i="4"/>
  <c r="C336" i="4"/>
  <c r="E336" i="4"/>
  <c r="D337" i="4"/>
  <c r="B337" i="4"/>
  <c r="C337" i="4"/>
  <c r="E337" i="4"/>
  <c r="J276" i="4"/>
  <c r="L276" i="4"/>
  <c r="D338" i="4"/>
  <c r="B338" i="4"/>
  <c r="C338" i="4"/>
  <c r="E338" i="4"/>
  <c r="K277" i="4"/>
  <c r="I277" i="4"/>
  <c r="J277" i="4"/>
  <c r="L277" i="4"/>
  <c r="I278" i="4"/>
  <c r="K278" i="4"/>
  <c r="D339" i="4"/>
  <c r="B339" i="4"/>
  <c r="C339" i="4"/>
  <c r="E339" i="4"/>
  <c r="D340" i="4"/>
  <c r="B340" i="4"/>
  <c r="J278" i="4"/>
  <c r="L278" i="4"/>
  <c r="C340" i="4"/>
  <c r="E340" i="4"/>
  <c r="I279" i="4"/>
  <c r="J279" i="4"/>
  <c r="L279" i="4"/>
  <c r="K279" i="4"/>
  <c r="I280" i="4"/>
  <c r="K280" i="4"/>
  <c r="D341" i="4"/>
  <c r="B341" i="4"/>
  <c r="C341" i="4"/>
  <c r="E341" i="4"/>
  <c r="D342" i="4"/>
  <c r="B342" i="4"/>
  <c r="C342" i="4"/>
  <c r="E342" i="4"/>
  <c r="J280" i="4"/>
  <c r="L280" i="4"/>
  <c r="K281" i="4"/>
  <c r="I281" i="4"/>
  <c r="J281" i="4"/>
  <c r="L281" i="4"/>
  <c r="D343" i="4"/>
  <c r="B343" i="4"/>
  <c r="C343" i="4"/>
  <c r="E343" i="4"/>
  <c r="D344" i="4"/>
  <c r="B344" i="4"/>
  <c r="C344" i="4"/>
  <c r="E344" i="4"/>
  <c r="I282" i="4"/>
  <c r="K282" i="4"/>
  <c r="D345" i="4"/>
  <c r="B345" i="4"/>
  <c r="C345" i="4"/>
  <c r="E345" i="4"/>
  <c r="J282" i="4"/>
  <c r="L282" i="4"/>
  <c r="D346" i="4"/>
  <c r="B346" i="4"/>
  <c r="C346" i="4"/>
  <c r="E346" i="4"/>
  <c r="K283" i="4"/>
  <c r="I283" i="4"/>
  <c r="J283" i="4"/>
  <c r="L283" i="4"/>
  <c r="I284" i="4"/>
  <c r="K284" i="4"/>
  <c r="D347" i="4"/>
  <c r="B347" i="4"/>
  <c r="C347" i="4"/>
  <c r="E347" i="4"/>
  <c r="D348" i="4"/>
  <c r="B348" i="4"/>
  <c r="C348" i="4"/>
  <c r="E348" i="4"/>
  <c r="J284" i="4"/>
  <c r="L284" i="4"/>
  <c r="D349" i="4"/>
  <c r="B349" i="4"/>
  <c r="C349" i="4"/>
  <c r="E349" i="4"/>
  <c r="K285" i="4"/>
  <c r="I285" i="4"/>
  <c r="J285" i="4"/>
  <c r="L285" i="4"/>
  <c r="I286" i="4"/>
  <c r="K286" i="4"/>
  <c r="D350" i="4"/>
  <c r="B350" i="4"/>
  <c r="C350" i="4"/>
  <c r="E350" i="4"/>
  <c r="D351" i="4"/>
  <c r="B351" i="4"/>
  <c r="C351" i="4"/>
  <c r="E351" i="4"/>
  <c r="J286" i="4"/>
  <c r="L286" i="4"/>
  <c r="D352" i="4"/>
  <c r="B352" i="4"/>
  <c r="C352" i="4"/>
  <c r="E352" i="4"/>
  <c r="I287" i="4"/>
  <c r="K287" i="4"/>
  <c r="D353" i="4"/>
  <c r="B353" i="4"/>
  <c r="C353" i="4"/>
  <c r="E353" i="4"/>
  <c r="J287" i="4"/>
  <c r="L287" i="4"/>
  <c r="D354" i="4"/>
  <c r="B354" i="4"/>
  <c r="C354" i="4"/>
  <c r="E354" i="4"/>
  <c r="I288" i="4"/>
  <c r="K288" i="4"/>
  <c r="D355" i="4"/>
  <c r="B355" i="4"/>
  <c r="C355" i="4"/>
  <c r="E355" i="4"/>
  <c r="J288" i="4"/>
  <c r="L288" i="4"/>
  <c r="D356" i="4"/>
  <c r="B356" i="4"/>
  <c r="C356" i="4"/>
  <c r="E356" i="4"/>
  <c r="K289" i="4"/>
  <c r="I289" i="4"/>
  <c r="J289" i="4"/>
  <c r="L289" i="4"/>
  <c r="I290" i="4"/>
  <c r="K290" i="4"/>
  <c r="D357" i="4"/>
  <c r="B357" i="4"/>
  <c r="C357" i="4"/>
  <c r="E357" i="4"/>
  <c r="D358" i="4"/>
  <c r="B358" i="4"/>
  <c r="C358" i="4"/>
  <c r="E358" i="4"/>
  <c r="J290" i="4"/>
  <c r="L290" i="4"/>
  <c r="D359" i="4"/>
  <c r="B359" i="4"/>
  <c r="C359" i="4"/>
  <c r="E359" i="4"/>
  <c r="I291" i="4"/>
  <c r="K291" i="4"/>
  <c r="D360" i="4"/>
  <c r="B360" i="4"/>
  <c r="C360" i="4"/>
  <c r="E360" i="4"/>
  <c r="J291" i="4"/>
  <c r="L291" i="4"/>
  <c r="D361" i="4"/>
  <c r="B361" i="4"/>
  <c r="C361" i="4"/>
  <c r="E361" i="4"/>
  <c r="I292" i="4"/>
  <c r="K292" i="4"/>
  <c r="D362" i="4"/>
  <c r="B362" i="4"/>
  <c r="C362" i="4"/>
  <c r="E362" i="4"/>
  <c r="J292" i="4"/>
  <c r="L292" i="4"/>
  <c r="D363" i="4"/>
  <c r="B363" i="4"/>
  <c r="C363" i="4"/>
  <c r="E363" i="4"/>
  <c r="K293" i="4"/>
  <c r="I293" i="4"/>
  <c r="J293" i="4"/>
  <c r="L293" i="4"/>
  <c r="I294" i="4"/>
  <c r="K294" i="4"/>
  <c r="D364" i="4"/>
  <c r="B364" i="4"/>
  <c r="C364" i="4"/>
  <c r="E364" i="4"/>
  <c r="D365" i="4"/>
  <c r="B365" i="4"/>
  <c r="C365" i="4"/>
  <c r="E365" i="4"/>
  <c r="J294" i="4"/>
  <c r="L294" i="4"/>
  <c r="D366" i="4"/>
  <c r="B366" i="4"/>
  <c r="C366" i="4"/>
  <c r="E366" i="4"/>
  <c r="I295" i="4"/>
  <c r="K295" i="4"/>
  <c r="D367" i="4"/>
  <c r="B367" i="4"/>
  <c r="C367" i="4"/>
  <c r="E367" i="4"/>
  <c r="J295" i="4"/>
  <c r="L295" i="4"/>
  <c r="I296" i="4"/>
  <c r="K296" i="4"/>
  <c r="J296" i="4"/>
  <c r="L296" i="4"/>
  <c r="K297" i="4"/>
  <c r="I297" i="4"/>
  <c r="J297" i="4"/>
  <c r="L297" i="4"/>
  <c r="I298" i="4"/>
  <c r="K298" i="4"/>
  <c r="J298" i="4"/>
  <c r="L298" i="4"/>
  <c r="I299" i="4"/>
  <c r="K299" i="4"/>
  <c r="J299" i="4"/>
  <c r="L299" i="4"/>
  <c r="I300" i="4"/>
  <c r="K300" i="4"/>
  <c r="J300" i="4"/>
  <c r="L300" i="4"/>
  <c r="K301" i="4"/>
  <c r="I301" i="4"/>
  <c r="J301" i="4"/>
  <c r="L301" i="4"/>
  <c r="I302" i="4"/>
  <c r="J302" i="4"/>
  <c r="L302" i="4"/>
  <c r="K302" i="4"/>
  <c r="K303" i="4"/>
  <c r="I303" i="4"/>
  <c r="J303" i="4"/>
  <c r="L303" i="4"/>
  <c r="I304" i="4"/>
  <c r="K304" i="4"/>
  <c r="J304" i="4"/>
  <c r="L304" i="4"/>
  <c r="K305" i="4"/>
  <c r="I305" i="4"/>
  <c r="J305" i="4"/>
  <c r="L305" i="4"/>
  <c r="I306" i="4"/>
  <c r="K306" i="4"/>
  <c r="J306" i="4"/>
  <c r="L306" i="4"/>
  <c r="I307" i="4"/>
  <c r="K307" i="4"/>
  <c r="J307" i="4"/>
  <c r="L307" i="4"/>
  <c r="I308" i="4"/>
  <c r="K308" i="4"/>
  <c r="J308" i="4"/>
  <c r="L308" i="4"/>
  <c r="K309" i="4"/>
  <c r="I309" i="4"/>
  <c r="J309" i="4"/>
  <c r="L309" i="4"/>
  <c r="I310" i="4"/>
  <c r="K310" i="4"/>
  <c r="J310" i="4"/>
  <c r="L310" i="4"/>
  <c r="I311" i="4"/>
  <c r="K311" i="4"/>
  <c r="J311" i="4"/>
  <c r="L311" i="4"/>
  <c r="I312" i="4"/>
  <c r="K312" i="4"/>
  <c r="J312" i="4"/>
  <c r="L312" i="4"/>
  <c r="K313" i="4"/>
  <c r="I313" i="4"/>
  <c r="J313" i="4"/>
  <c r="L313" i="4"/>
  <c r="I314" i="4"/>
  <c r="K314" i="4"/>
  <c r="J314" i="4"/>
  <c r="L314" i="4"/>
  <c r="K315" i="4"/>
  <c r="I315" i="4"/>
  <c r="J315" i="4"/>
  <c r="L315" i="4"/>
  <c r="I316" i="4"/>
  <c r="K316" i="4"/>
  <c r="J316" i="4"/>
  <c r="L316" i="4"/>
  <c r="K317" i="4"/>
  <c r="I317" i="4"/>
  <c r="J317" i="4"/>
  <c r="L317" i="4"/>
  <c r="I318" i="4"/>
  <c r="K318" i="4"/>
  <c r="J318" i="4"/>
  <c r="L318" i="4"/>
  <c r="I319" i="4"/>
  <c r="K319" i="4"/>
  <c r="J319" i="4"/>
  <c r="L319" i="4"/>
  <c r="I320" i="4"/>
  <c r="K320" i="4"/>
  <c r="J320" i="4"/>
  <c r="L320" i="4"/>
  <c r="K321" i="4"/>
  <c r="I321" i="4"/>
  <c r="J321" i="4"/>
  <c r="L321" i="4"/>
  <c r="I322" i="4"/>
  <c r="K322" i="4"/>
  <c r="J322" i="4"/>
  <c r="L322" i="4"/>
  <c r="I323" i="4"/>
  <c r="K323" i="4"/>
  <c r="J323" i="4"/>
  <c r="L323" i="4"/>
  <c r="I324" i="4"/>
  <c r="K324" i="4"/>
  <c r="J324" i="4"/>
  <c r="L324" i="4"/>
  <c r="K325" i="4"/>
  <c r="I325" i="4"/>
  <c r="J325" i="4"/>
  <c r="L325" i="4"/>
  <c r="I326" i="4"/>
  <c r="K326" i="4"/>
  <c r="J326" i="4"/>
  <c r="L326" i="4"/>
  <c r="K327" i="4"/>
  <c r="I327" i="4"/>
  <c r="J327" i="4"/>
  <c r="L327" i="4"/>
  <c r="I328" i="4"/>
  <c r="K328" i="4"/>
  <c r="J328" i="4"/>
  <c r="L328" i="4"/>
  <c r="K329" i="4"/>
  <c r="I329" i="4"/>
  <c r="J329" i="4"/>
  <c r="L329" i="4"/>
  <c r="I330" i="4"/>
  <c r="K330" i="4"/>
  <c r="J330" i="4"/>
  <c r="L330" i="4"/>
  <c r="I331" i="4"/>
  <c r="K331" i="4"/>
  <c r="J331" i="4"/>
  <c r="L331" i="4"/>
  <c r="I332" i="4"/>
  <c r="K332" i="4"/>
  <c r="J332" i="4"/>
  <c r="L332" i="4"/>
  <c r="K333" i="4"/>
  <c r="I333" i="4"/>
  <c r="J333" i="4"/>
  <c r="L333" i="4"/>
  <c r="I334" i="4"/>
  <c r="K334" i="4"/>
  <c r="J334" i="4"/>
  <c r="L334" i="4"/>
  <c r="I335" i="4"/>
  <c r="K335" i="4"/>
  <c r="J335" i="4"/>
  <c r="L335" i="4"/>
  <c r="I336" i="4"/>
  <c r="K336" i="4"/>
  <c r="J336" i="4"/>
  <c r="L336" i="4"/>
  <c r="K337" i="4"/>
  <c r="I337" i="4"/>
  <c r="J337" i="4"/>
  <c r="L337" i="4"/>
  <c r="I338" i="4"/>
  <c r="K338" i="4"/>
  <c r="J338" i="4"/>
  <c r="L338" i="4"/>
  <c r="K339" i="4"/>
  <c r="I339" i="4"/>
  <c r="J339" i="4"/>
  <c r="L339" i="4"/>
  <c r="I340" i="4"/>
  <c r="K340" i="4"/>
  <c r="J340" i="4"/>
  <c r="L340" i="4"/>
  <c r="K341" i="4"/>
  <c r="I341" i="4"/>
  <c r="J341" i="4"/>
  <c r="L341" i="4"/>
  <c r="I342" i="4"/>
  <c r="K342" i="4"/>
  <c r="J342" i="4"/>
  <c r="L342" i="4"/>
  <c r="I343" i="4"/>
  <c r="K343" i="4"/>
  <c r="J343" i="4"/>
  <c r="L343" i="4"/>
  <c r="I344" i="4"/>
  <c r="K344" i="4"/>
  <c r="J344" i="4"/>
  <c r="L344" i="4"/>
  <c r="K345" i="4"/>
  <c r="I345" i="4"/>
  <c r="J345" i="4"/>
  <c r="L345" i="4"/>
  <c r="I346" i="4"/>
  <c r="K346" i="4"/>
  <c r="J346" i="4"/>
  <c r="L346" i="4"/>
  <c r="I347" i="4"/>
  <c r="K347" i="4"/>
  <c r="J347" i="4"/>
  <c r="L347" i="4"/>
  <c r="I348" i="4"/>
  <c r="K348" i="4"/>
  <c r="J348" i="4"/>
  <c r="L348" i="4"/>
  <c r="K349" i="4"/>
  <c r="I349" i="4"/>
  <c r="J349" i="4"/>
  <c r="L349" i="4"/>
  <c r="I350" i="4"/>
  <c r="K350" i="4"/>
  <c r="J350" i="4"/>
  <c r="L350" i="4"/>
  <c r="K351" i="4"/>
  <c r="I351" i="4"/>
  <c r="J351" i="4"/>
  <c r="L351" i="4"/>
  <c r="I352" i="4"/>
  <c r="K352" i="4"/>
  <c r="J352" i="4"/>
  <c r="L352" i="4"/>
  <c r="I353" i="4"/>
  <c r="K353" i="4"/>
  <c r="J353" i="4"/>
  <c r="L353" i="4"/>
  <c r="I354" i="4"/>
  <c r="K354" i="4"/>
  <c r="J354" i="4"/>
  <c r="L354" i="4"/>
  <c r="I355" i="4"/>
  <c r="K355" i="4"/>
  <c r="J355" i="4"/>
  <c r="L355" i="4"/>
  <c r="I356" i="4"/>
  <c r="K356" i="4"/>
  <c r="J356" i="4"/>
  <c r="L356" i="4"/>
  <c r="I357" i="4"/>
  <c r="K357" i="4"/>
  <c r="J357" i="4"/>
  <c r="L357" i="4"/>
  <c r="I358" i="4"/>
  <c r="K358" i="4"/>
  <c r="J358" i="4"/>
  <c r="L358" i="4"/>
  <c r="K359" i="4"/>
  <c r="I359" i="4"/>
  <c r="J359" i="4"/>
  <c r="L359" i="4"/>
  <c r="I360" i="4"/>
  <c r="K360" i="4"/>
  <c r="J360" i="4"/>
  <c r="L360" i="4"/>
  <c r="K361" i="4"/>
  <c r="I361" i="4"/>
  <c r="J361" i="4"/>
  <c r="L361" i="4"/>
  <c r="I362" i="4"/>
  <c r="K362" i="4"/>
  <c r="J362" i="4"/>
  <c r="L362" i="4"/>
  <c r="I363" i="4"/>
  <c r="K363" i="4"/>
  <c r="J363" i="4"/>
  <c r="L363" i="4"/>
  <c r="I364" i="4"/>
  <c r="K364" i="4"/>
  <c r="J364" i="4"/>
  <c r="L364" i="4"/>
  <c r="I365" i="4"/>
  <c r="K365" i="4"/>
  <c r="J365" i="4"/>
  <c r="L365" i="4"/>
  <c r="I366" i="4"/>
  <c r="K366" i="4"/>
  <c r="J366" i="4"/>
  <c r="L366" i="4"/>
  <c r="K367" i="4"/>
  <c r="I367" i="4"/>
  <c r="J367" i="4"/>
  <c r="L367" i="4"/>
</calcChain>
</file>

<file path=xl/sharedStrings.xml><?xml version="1.0" encoding="utf-8"?>
<sst xmlns="http://schemas.openxmlformats.org/spreadsheetml/2006/main" count="230" uniqueCount="173">
  <si>
    <t>#UNITS</t>
  </si>
  <si>
    <t>RENT</t>
  </si>
  <si>
    <t xml:space="preserve"> MARKET VAL</t>
  </si>
  <si>
    <t>FACTOR</t>
  </si>
  <si>
    <t>GR RENT MULT</t>
  </si>
  <si>
    <t xml:space="preserve"> LOANS</t>
  </si>
  <si>
    <t>PRICE/UNIT =</t>
  </si>
  <si>
    <t xml:space="preserve"> MV EQUITY</t>
  </si>
  <si>
    <t># UNITS</t>
  </si>
  <si>
    <t>EX. LOANS</t>
  </si>
  <si>
    <t xml:space="preserve">   BALANCE</t>
  </si>
  <si>
    <t>MO PMT</t>
  </si>
  <si>
    <t xml:space="preserve">  INT RATE</t>
  </si>
  <si>
    <t>CONSTANT</t>
  </si>
  <si>
    <t xml:space="preserve">    TERM</t>
  </si>
  <si>
    <t>ASSESSED LAND VALUE</t>
  </si>
  <si>
    <t xml:space="preserve"> 1ST MTG</t>
  </si>
  <si>
    <t>ASSESSED IMPVMT VAL</t>
  </si>
  <si>
    <t>% LAND</t>
  </si>
  <si>
    <t/>
  </si>
  <si>
    <t>% IMPROVEMENTS</t>
  </si>
  <si>
    <t xml:space="preserve">       BASIS CODE =</t>
  </si>
  <si>
    <t xml:space="preserve"> ACB @ ACQ</t>
  </si>
  <si>
    <t>GROSS POTENTIAL INCOME</t>
  </si>
  <si>
    <t xml:space="preserve"> RENT SCHED</t>
  </si>
  <si>
    <t>AVG RENT</t>
  </si>
  <si>
    <t>LESS:VACANCY</t>
  </si>
  <si>
    <t>EXPECTED GROSS INCOME</t>
  </si>
  <si>
    <t>LESS: EXPENSES</t>
  </si>
  <si>
    <t xml:space="preserve">  TAXES (% VALUE)</t>
  </si>
  <si>
    <t xml:space="preserve">  INSURANCE</t>
  </si>
  <si>
    <t xml:space="preserve">  UTILITIES</t>
  </si>
  <si>
    <t xml:space="preserve">  JANITORIAL</t>
  </si>
  <si>
    <t xml:space="preserve">  LANDSCAPING</t>
  </si>
  <si>
    <t xml:space="preserve"> TOTAL</t>
  </si>
  <si>
    <t xml:space="preserve">  SUPPLIES</t>
  </si>
  <si>
    <t xml:space="preserve"> AVERAGE</t>
  </si>
  <si>
    <t xml:space="preserve">  REPLACEMENTS</t>
  </si>
  <si>
    <t xml:space="preserve">  HVAC</t>
  </si>
  <si>
    <t xml:space="preserve">  MAINTENANCE</t>
  </si>
  <si>
    <t xml:space="preserve">  PROF MGT. @ _%</t>
  </si>
  <si>
    <t xml:space="preserve">  CAM REIMBURSEMENT</t>
  </si>
  <si>
    <t xml:space="preserve">  ACCUMULATED EXP</t>
  </si>
  <si>
    <t>REQUIRED RATE OF RETURN</t>
  </si>
  <si>
    <t>TOTAL EXPENSES</t>
  </si>
  <si>
    <t>NET OPERATING INCOME</t>
  </si>
  <si>
    <t>MARKET VAL CAP RATE</t>
  </si>
  <si>
    <t>ORIGINAL AMOUNT:</t>
  </si>
  <si>
    <t>PMNT AMT:</t>
  </si>
  <si>
    <t>INTEREST RATE:</t>
  </si>
  <si>
    <t>FA:</t>
  </si>
  <si>
    <t>YR</t>
  </si>
  <si>
    <t>PMT</t>
  </si>
  <si>
    <t>PRIN</t>
  </si>
  <si>
    <t>INT</t>
  </si>
  <si>
    <t>BALANCE</t>
  </si>
  <si>
    <t>YEAR</t>
  </si>
  <si>
    <t xml:space="preserve"> BEGINNING BALANCE</t>
  </si>
  <si>
    <t>LESS: LOAN PAYMENTS</t>
  </si>
  <si>
    <t>FIRST YEAR ONLY:</t>
  </si>
  <si>
    <t xml:space="preserve">      INTEREST</t>
  </si>
  <si>
    <t xml:space="preserve">      PRINCIPAL</t>
  </si>
  <si>
    <t xml:space="preserve">      TOTAL DEBT SERVICE</t>
  </si>
  <si>
    <t>CASH FLOW BEFORE TAXES</t>
  </si>
  <si>
    <t>PLUS: PRIN PAYMENT</t>
  </si>
  <si>
    <t>SUB-TOTAL</t>
  </si>
  <si>
    <t>LESS: DEPRECIATION</t>
  </si>
  <si>
    <t>LIFE =</t>
  </si>
  <si>
    <t>YEARS</t>
  </si>
  <si>
    <t>LAND =</t>
  </si>
  <si>
    <t>ANNUAL DEP'N DEDUCT</t>
  </si>
  <si>
    <t>RE TAXABLE INCOME</t>
  </si>
  <si>
    <t>INCOME TAXES</t>
  </si>
  <si>
    <t>TAX BRACKET=___% COMB S&amp;F</t>
  </si>
  <si>
    <t>AFTER TAX CF</t>
  </si>
  <si>
    <t>BEGINNING OF YEAR ---&gt;</t>
  </si>
  <si>
    <t>END OF YEAR ---&gt;</t>
  </si>
  <si>
    <t>VALUE</t>
  </si>
  <si>
    <t>LOANS</t>
  </si>
  <si>
    <t>EQUITY</t>
  </si>
  <si>
    <t>GROSS SCHED INCOME</t>
  </si>
  <si>
    <t>LESS:VACANCY &amp; CREDIT LOSS</t>
  </si>
  <si>
    <t>EFFECTIVE GROSS INCOME</t>
  </si>
  <si>
    <t>CAPITALIZATION RATE</t>
  </si>
  <si>
    <t>LESS: INTEREST PMTS</t>
  </si>
  <si>
    <t>LESS: TOTAL LN PMTS</t>
  </si>
  <si>
    <t>BEFORE TAX CASH FLOW</t>
  </si>
  <si>
    <t>INCOME TAX EFFECT</t>
  </si>
  <si>
    <t>AFTER TAX CASH FLOW</t>
  </si>
  <si>
    <t>ACCRUED DEPRECIATION</t>
  </si>
  <si>
    <t>SALE COST PERCENT:</t>
  </si>
  <si>
    <t>B-TAX SALES PROCEEDS</t>
  </si>
  <si>
    <t>BASIS CALCULATION:</t>
  </si>
  <si>
    <t>GROSS SALE PRICE</t>
  </si>
  <si>
    <t>LESS DEPRECIATION</t>
  </si>
  <si>
    <t>PLUS COST OF SALE</t>
  </si>
  <si>
    <t>OTHER BASIS ADJUST</t>
  </si>
  <si>
    <t>TAX RATE</t>
  </si>
  <si>
    <t>TAX</t>
  </si>
  <si>
    <t>REVERSION CALCULATION:</t>
  </si>
  <si>
    <t>YIELDS</t>
  </si>
  <si>
    <t>NPV</t>
  </si>
  <si>
    <t>GPI</t>
  </si>
  <si>
    <t>EGI</t>
  </si>
  <si>
    <t>NOI</t>
  </si>
  <si>
    <t>BTCF</t>
  </si>
  <si>
    <t>ATCF</t>
  </si>
  <si>
    <t>GOING OUT CAP RATE</t>
  </si>
  <si>
    <t>LOGISTIC FCT CONSTANT</t>
  </si>
  <si>
    <t>Property One Holding Period</t>
  </si>
  <si>
    <t>Property Two Holding Period</t>
  </si>
  <si>
    <t>PROPERTY TWO</t>
  </si>
  <si>
    <t>PROPERTY ONE</t>
  </si>
  <si>
    <t>LTV</t>
  </si>
  <si>
    <t>ACB</t>
  </si>
  <si>
    <t>(INDICATED) CAPITAL GAIN</t>
  </si>
  <si>
    <t>BASIS ADJUSTMENT:</t>
  </si>
  <si>
    <t>EQUITY CONVEYED</t>
  </si>
  <si>
    <t>EQUITY ACQUIRED</t>
  </si>
  <si>
    <t>DIFFERENCE</t>
  </si>
  <si>
    <t>CASH OR BOOT RECEIVED</t>
  </si>
  <si>
    <t>CASH OR BOOT PAID</t>
  </si>
  <si>
    <t>OLD LOANS</t>
  </si>
  <si>
    <t>NEW LOANS</t>
  </si>
  <si>
    <t>NET MORTGAGE RELIEF</t>
  </si>
  <si>
    <t>LESS: CASH OR BOOT PAID</t>
  </si>
  <si>
    <t>RECOG NET LOAN RELIEF</t>
  </si>
  <si>
    <t>PLUS: CASH OR BOOT REC'D</t>
  </si>
  <si>
    <t>TOTAL UNLIKE PROP REC'D</t>
  </si>
  <si>
    <t>RECOGNIZED GAIN</t>
  </si>
  <si>
    <t>PLUS: NEW LOANS</t>
  </si>
  <si>
    <t>LESS: OLD LOANS</t>
  </si>
  <si>
    <t>PLUS: CASH OR BOOT PAID</t>
  </si>
  <si>
    <t>PLUS: RECOGNIZED GAIN</t>
  </si>
  <si>
    <t>TOTAL</t>
  </si>
  <si>
    <t>LESS: CASH OR BOOT REC'D</t>
  </si>
  <si>
    <t>NEW ACB IN ACQ'D PROP</t>
  </si>
  <si>
    <t>LESS T/C PAID FROM EQUITY</t>
  </si>
  <si>
    <t>MV OF ACQ'D PROPERTY</t>
  </si>
  <si>
    <t>LESS: DEF'D IND GAIN</t>
  </si>
  <si>
    <t>DOUBLE CHECK:</t>
  </si>
  <si>
    <t>HOLDING PERIOD YEAR ---&gt;</t>
  </si>
  <si>
    <t>NEW ALLOC &amp; DEP:</t>
  </si>
  <si>
    <t>LAND</t>
  </si>
  <si>
    <t>BUILDING</t>
  </si>
  <si>
    <t>NEW ANN DEP'N</t>
  </si>
  <si>
    <t>Exchange</t>
  </si>
  <si>
    <t>STABLIZED APPRECIATION RATE</t>
  </si>
  <si>
    <t>ORIG COST OR EXCH BASIS</t>
  </si>
  <si>
    <t>AFTER TAX EQ REVERSION</t>
  </si>
  <si>
    <t>Property One</t>
  </si>
  <si>
    <t>Property Two</t>
  </si>
  <si>
    <t>ATER</t>
  </si>
  <si>
    <t>ACCELERATION FACTOR</t>
  </si>
  <si>
    <t>Value of Tax Deferral</t>
  </si>
  <si>
    <t>Tax</t>
  </si>
  <si>
    <t>Term</t>
  </si>
  <si>
    <t>Opp Cost</t>
  </si>
  <si>
    <t>% Tax Due</t>
  </si>
  <si>
    <t>% Acq Price</t>
  </si>
  <si>
    <t>REAL GAIN</t>
  </si>
  <si>
    <t>RECAPTURE RATE</t>
  </si>
  <si>
    <t xml:space="preserve">Substantially all of these calculations can be made in an interactive environment at  </t>
  </si>
  <si>
    <t>www.mathestate.com</t>
  </si>
  <si>
    <t>by choosing Hands On Tool #1 - Basic Analysis and #5 - Value of Tax Deferral</t>
  </si>
  <si>
    <t>Basic Analysis</t>
  </si>
  <si>
    <t>Chapter 7 - EG2d - The Better Repurchase</t>
  </si>
  <si>
    <t>DCR</t>
  </si>
  <si>
    <t>BT C/C</t>
  </si>
  <si>
    <t>AT C/C</t>
  </si>
  <si>
    <t>$ Value</t>
  </si>
  <si>
    <t>In the "Basis" worksheet we have reduced the purchase price of the second property (cell F5) by the value of tax deferral (cell K8) to consider what happens when a buyer negotiates a better price for cash than he might have been able to as part of an exchange</t>
  </si>
  <si>
    <t>This workbook demonstrates the Chapter 10 illustration "Example 2d" further comparing sale-and-repurchase to the use of the exchange strategy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</si>
</sst>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(* #,##0.00_);_(* \(#,##0.00\);_(* &quot;-&quot;??_);_(@_)"/>
    <numFmt numFmtId="164" formatCode="0_)"/>
    <numFmt numFmtId="165" formatCode="0.0000%"/>
    <numFmt numFmtId="167" formatCode="mm/dd/yy_)"/>
    <numFmt numFmtId="168" formatCode="0.00_)"/>
    <numFmt numFmtId="169" formatCode="General_)"/>
    <numFmt numFmtId="171" formatCode="0.000_)"/>
    <numFmt numFmtId="172" formatCode="0.0000_)"/>
    <numFmt numFmtId="182" formatCode="0.0%"/>
    <numFmt numFmtId="184" formatCode="0.000%"/>
    <numFmt numFmtId="186" formatCode="0.00000%"/>
    <numFmt numFmtId="187" formatCode="0.000000_)"/>
  </numFmts>
  <fonts count="19" x14ac:knownFonts="1">
    <font>
      <sz val="12"/>
      <name val="Helv"/>
    </font>
    <font>
      <sz val="10"/>
      <name val="Arial"/>
      <family val="2"/>
    </font>
    <font>
      <sz val="12"/>
      <color indexed="12"/>
      <name val="Helv"/>
    </font>
    <font>
      <sz val="18"/>
      <name val="Arial"/>
      <family val="2"/>
    </font>
    <font>
      <sz val="8"/>
      <name val="Arial"/>
      <family val="2"/>
    </font>
    <font>
      <sz val="6"/>
      <name val="Arial"/>
      <family val="2"/>
    </font>
    <font>
      <sz val="10"/>
      <name val="Arial"/>
      <family val="2"/>
    </font>
    <font>
      <sz val="12"/>
      <color indexed="8"/>
      <name val="Helv"/>
      <family val="2"/>
    </font>
    <font>
      <sz val="11"/>
      <name val="Helv"/>
      <family val="2"/>
    </font>
    <font>
      <sz val="12"/>
      <name val="Helv"/>
      <family val="2"/>
    </font>
    <font>
      <sz val="16"/>
      <name val="Helv"/>
    </font>
    <font>
      <sz val="12"/>
      <name val="Helv"/>
    </font>
    <font>
      <sz val="12"/>
      <name val="Arial"/>
      <family val="2"/>
    </font>
    <font>
      <sz val="12"/>
      <name val="Helv"/>
    </font>
    <font>
      <sz val="12"/>
      <color indexed="8"/>
      <name val="Helv"/>
    </font>
    <font>
      <b/>
      <sz val="12"/>
      <name val="Helv"/>
    </font>
    <font>
      <sz val="12"/>
      <name val="Helv"/>
    </font>
    <font>
      <u/>
      <sz val="10.199999999999999"/>
      <color indexed="12"/>
      <name val="Helv"/>
    </font>
    <font>
      <sz val="8"/>
      <name val="Helv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double">
        <color indexed="64"/>
      </top>
      <bottom/>
      <diagonal/>
    </border>
  </borders>
  <cellStyleXfs count="4">
    <xf numFmtId="168" fontId="0" fillId="0" borderId="0"/>
    <xf numFmtId="43" fontId="1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121">
    <xf numFmtId="168" fontId="0" fillId="0" borderId="0" xfId="0"/>
    <xf numFmtId="164" fontId="2" fillId="0" borderId="0" xfId="0" applyNumberFormat="1" applyFont="1" applyProtection="1">
      <protection locked="0"/>
    </xf>
    <xf numFmtId="168" fontId="2" fillId="0" borderId="0" xfId="0" applyFont="1" applyProtection="1">
      <protection locked="0"/>
    </xf>
    <xf numFmtId="164" fontId="0" fillId="0" borderId="0" xfId="0" applyNumberFormat="1" applyProtection="1"/>
    <xf numFmtId="165" fontId="0" fillId="0" borderId="0" xfId="0" applyNumberFormat="1" applyProtection="1"/>
    <xf numFmtId="168" fontId="0" fillId="0" borderId="0" xfId="0" applyNumberFormat="1" applyProtection="1"/>
    <xf numFmtId="168" fontId="2" fillId="0" borderId="0" xfId="0" applyNumberFormat="1" applyFont="1" applyProtection="1">
      <protection locked="0"/>
    </xf>
    <xf numFmtId="10" fontId="0" fillId="0" borderId="0" xfId="0" applyNumberFormat="1" applyProtection="1"/>
    <xf numFmtId="10" fontId="2" fillId="0" borderId="0" xfId="0" applyNumberFormat="1" applyFont="1" applyProtection="1">
      <protection locked="0"/>
    </xf>
    <xf numFmtId="168" fontId="0" fillId="0" borderId="0" xfId="0" applyAlignment="1">
      <alignment horizontal="center"/>
    </xf>
    <xf numFmtId="165" fontId="0" fillId="0" borderId="0" xfId="0" applyNumberFormat="1" applyAlignment="1" applyProtection="1">
      <alignment horizontal="left"/>
    </xf>
    <xf numFmtId="168" fontId="0" fillId="0" borderId="0" xfId="0" applyAlignment="1">
      <alignment horizontal="left"/>
    </xf>
    <xf numFmtId="168" fontId="0" fillId="0" borderId="0" xfId="0" applyNumberFormat="1" applyAlignment="1" applyProtection="1">
      <alignment horizontal="center"/>
    </xf>
    <xf numFmtId="168" fontId="2" fillId="0" borderId="1" xfId="0" applyFont="1" applyBorder="1" applyAlignment="1" applyProtection="1">
      <alignment horizontal="left"/>
      <protection locked="0"/>
    </xf>
    <xf numFmtId="168" fontId="0" fillId="0" borderId="2" xfId="0" applyBorder="1"/>
    <xf numFmtId="168" fontId="0" fillId="0" borderId="2" xfId="0" applyBorder="1" applyAlignment="1">
      <alignment horizontal="left"/>
    </xf>
    <xf numFmtId="165" fontId="0" fillId="0" borderId="2" xfId="0" applyNumberFormat="1" applyBorder="1" applyProtection="1"/>
    <xf numFmtId="168" fontId="0" fillId="0" borderId="3" xfId="0" applyNumberFormat="1" applyBorder="1" applyAlignment="1" applyProtection="1">
      <alignment horizontal="left"/>
    </xf>
    <xf numFmtId="168" fontId="2" fillId="0" borderId="4" xfId="0" applyFont="1" applyBorder="1" applyAlignment="1" applyProtection="1">
      <alignment horizontal="left"/>
      <protection locked="0"/>
    </xf>
    <xf numFmtId="168" fontId="0" fillId="0" borderId="5" xfId="0" applyBorder="1"/>
    <xf numFmtId="168" fontId="0" fillId="0" borderId="6" xfId="0" applyBorder="1" applyAlignment="1">
      <alignment horizontal="right"/>
    </xf>
    <xf numFmtId="168" fontId="0" fillId="0" borderId="7" xfId="0" applyBorder="1"/>
    <xf numFmtId="168" fontId="0" fillId="0" borderId="8" xfId="0" applyBorder="1"/>
    <xf numFmtId="168" fontId="0" fillId="0" borderId="4" xfId="0" applyBorder="1"/>
    <xf numFmtId="168" fontId="0" fillId="0" borderId="5" xfId="0" applyNumberFormat="1" applyBorder="1" applyAlignment="1" applyProtection="1">
      <alignment horizontal="center"/>
    </xf>
    <xf numFmtId="168" fontId="0" fillId="0" borderId="4" xfId="0" applyBorder="1" applyAlignment="1">
      <alignment horizontal="left"/>
    </xf>
    <xf numFmtId="168" fontId="0" fillId="0" borderId="6" xfId="0" applyBorder="1"/>
    <xf numFmtId="168" fontId="0" fillId="0" borderId="7" xfId="0" applyNumberFormat="1" applyBorder="1" applyAlignment="1" applyProtection="1">
      <alignment horizontal="left"/>
    </xf>
    <xf numFmtId="168" fontId="0" fillId="0" borderId="7" xfId="0" applyBorder="1" applyAlignment="1">
      <alignment horizontal="left"/>
    </xf>
    <xf numFmtId="168" fontId="5" fillId="0" borderId="0" xfId="0" applyFont="1"/>
    <xf numFmtId="164" fontId="6" fillId="0" borderId="0" xfId="0" applyNumberFormat="1" applyFont="1"/>
    <xf numFmtId="164" fontId="7" fillId="0" borderId="7" xfId="0" applyNumberFormat="1" applyFont="1" applyBorder="1" applyProtection="1">
      <protection locked="0"/>
    </xf>
    <xf numFmtId="168" fontId="9" fillId="0" borderId="4" xfId="0" applyFont="1" applyBorder="1"/>
    <xf numFmtId="168" fontId="8" fillId="0" borderId="0" xfId="0" quotePrefix="1" applyFont="1"/>
    <xf numFmtId="164" fontId="0" fillId="0" borderId="0" xfId="0" applyNumberFormat="1"/>
    <xf numFmtId="164" fontId="0" fillId="0" borderId="0" xfId="0" applyNumberFormat="1" applyAlignment="1">
      <alignment horizontal="left"/>
    </xf>
    <xf numFmtId="164" fontId="4" fillId="0" borderId="0" xfId="0" applyNumberFormat="1" applyFont="1"/>
    <xf numFmtId="10" fontId="0" fillId="0" borderId="0" xfId="3" applyNumberFormat="1" applyFont="1" applyProtection="1"/>
    <xf numFmtId="168" fontId="10" fillId="0" borderId="4" xfId="0" applyFont="1" applyBorder="1"/>
    <xf numFmtId="168" fontId="10" fillId="0" borderId="0" xfId="0" applyFont="1"/>
    <xf numFmtId="168" fontId="10" fillId="0" borderId="9" xfId="0" applyFont="1" applyBorder="1"/>
    <xf numFmtId="168" fontId="10" fillId="0" borderId="5" xfId="0" applyFont="1" applyBorder="1"/>
    <xf numFmtId="164" fontId="0" fillId="0" borderId="0" xfId="0" applyNumberFormat="1" applyAlignment="1">
      <alignment horizontal="right"/>
    </xf>
    <xf numFmtId="168" fontId="11" fillId="0" borderId="0" xfId="0" applyFont="1" applyAlignment="1">
      <alignment horizontal="left"/>
    </xf>
    <xf numFmtId="168" fontId="11" fillId="0" borderId="0" xfId="0" applyFont="1" applyAlignment="1">
      <alignment horizontal="center"/>
    </xf>
    <xf numFmtId="168" fontId="12" fillId="0" borderId="0" xfId="0" applyFont="1" applyProtection="1">
      <protection locked="0"/>
    </xf>
    <xf numFmtId="164" fontId="13" fillId="0" borderId="0" xfId="0" applyNumberFormat="1" applyFont="1"/>
    <xf numFmtId="164" fontId="13" fillId="0" borderId="5" xfId="0" applyNumberFormat="1" applyFont="1" applyBorder="1"/>
    <xf numFmtId="168" fontId="13" fillId="0" borderId="0" xfId="0" applyFont="1" applyAlignment="1">
      <alignment horizontal="left"/>
    </xf>
    <xf numFmtId="168" fontId="12" fillId="0" borderId="0" xfId="0" applyNumberFormat="1" applyFont="1" applyProtection="1">
      <protection locked="0"/>
    </xf>
    <xf numFmtId="168" fontId="13" fillId="0" borderId="5" xfId="0" applyFont="1" applyBorder="1"/>
    <xf numFmtId="168" fontId="13" fillId="0" borderId="0" xfId="0" applyFont="1"/>
    <xf numFmtId="168" fontId="13" fillId="0" borderId="0" xfId="0" applyNumberFormat="1" applyFont="1" applyProtection="1"/>
    <xf numFmtId="169" fontId="13" fillId="0" borderId="5" xfId="0" applyNumberFormat="1" applyFont="1" applyBorder="1" applyProtection="1"/>
    <xf numFmtId="168" fontId="14" fillId="0" borderId="0" xfId="0" applyNumberFormat="1" applyFont="1" applyProtection="1"/>
    <xf numFmtId="168" fontId="14" fillId="0" borderId="0" xfId="0" applyNumberFormat="1" applyFont="1" applyProtection="1">
      <protection locked="0"/>
    </xf>
    <xf numFmtId="10" fontId="14" fillId="0" borderId="0" xfId="0" applyNumberFormat="1" applyFont="1" applyProtection="1"/>
    <xf numFmtId="168" fontId="14" fillId="0" borderId="0" xfId="0" applyFont="1"/>
    <xf numFmtId="164" fontId="2" fillId="0" borderId="0" xfId="0" applyNumberFormat="1" applyFont="1"/>
    <xf numFmtId="168" fontId="2" fillId="0" borderId="0" xfId="0" applyNumberFormat="1" applyFont="1" applyProtection="1"/>
    <xf numFmtId="168" fontId="0" fillId="0" borderId="0" xfId="0" applyBorder="1" applyAlignment="1">
      <alignment horizontal="left"/>
    </xf>
    <xf numFmtId="168" fontId="2" fillId="0" borderId="0" xfId="0" applyFont="1" applyBorder="1" applyAlignment="1">
      <alignment horizontal="right"/>
    </xf>
    <xf numFmtId="168" fontId="0" fillId="0" borderId="0" xfId="0" applyBorder="1"/>
    <xf numFmtId="10" fontId="2" fillId="0" borderId="0" xfId="0" applyNumberFormat="1" applyFont="1" applyBorder="1" applyProtection="1">
      <protection locked="0"/>
    </xf>
    <xf numFmtId="168" fontId="4" fillId="0" borderId="0" xfId="0" applyFont="1" applyBorder="1"/>
    <xf numFmtId="171" fontId="0" fillId="0" borderId="0" xfId="0" applyNumberFormat="1" applyBorder="1"/>
    <xf numFmtId="164" fontId="3" fillId="0" borderId="0" xfId="0" applyNumberFormat="1" applyFont="1" applyAlignment="1">
      <alignment horizontal="center"/>
    </xf>
    <xf numFmtId="168" fontId="15" fillId="0" borderId="0" xfId="0" applyFont="1" applyAlignment="1">
      <alignment horizontal="center"/>
    </xf>
    <xf numFmtId="165" fontId="0" fillId="0" borderId="0" xfId="3" applyNumberFormat="1" applyFont="1"/>
    <xf numFmtId="167" fontId="2" fillId="0" borderId="2" xfId="0" applyNumberFormat="1" applyFont="1" applyBorder="1" applyProtection="1">
      <protection locked="0"/>
    </xf>
    <xf numFmtId="168" fontId="11" fillId="0" borderId="4" xfId="0" applyFont="1" applyBorder="1" applyAlignment="1">
      <alignment horizontal="left"/>
    </xf>
    <xf numFmtId="10" fontId="11" fillId="0" borderId="0" xfId="0" applyNumberFormat="1" applyFont="1" applyProtection="1"/>
    <xf numFmtId="168" fontId="11" fillId="0" borderId="0" xfId="0" applyFont="1"/>
    <xf numFmtId="168" fontId="11" fillId="0" borderId="9" xfId="0" applyNumberFormat="1" applyFont="1" applyBorder="1" applyProtection="1"/>
    <xf numFmtId="10" fontId="14" fillId="0" borderId="0" xfId="0" applyNumberFormat="1" applyFont="1" applyProtection="1">
      <protection locked="0"/>
    </xf>
    <xf numFmtId="168" fontId="16" fillId="0" borderId="0" xfId="0" applyFont="1"/>
    <xf numFmtId="168" fontId="16" fillId="0" borderId="9" xfId="0" applyNumberFormat="1" applyFont="1" applyBorder="1" applyProtection="1"/>
    <xf numFmtId="168" fontId="16" fillId="0" borderId="4" xfId="0" applyFont="1" applyBorder="1" applyAlignment="1">
      <alignment horizontal="left"/>
    </xf>
    <xf numFmtId="10" fontId="16" fillId="0" borderId="0" xfId="0" applyNumberFormat="1" applyFont="1" applyProtection="1"/>
    <xf numFmtId="168" fontId="16" fillId="0" borderId="9" xfId="0" applyFont="1" applyBorder="1"/>
    <xf numFmtId="10" fontId="16" fillId="0" borderId="0" xfId="3" applyNumberFormat="1" applyFont="1"/>
    <xf numFmtId="168" fontId="16" fillId="0" borderId="0" xfId="0" applyNumberFormat="1" applyFont="1" applyProtection="1"/>
    <xf numFmtId="10" fontId="2" fillId="0" borderId="0" xfId="3" applyNumberFormat="1" applyFont="1" applyProtection="1">
      <protection locked="0"/>
    </xf>
    <xf numFmtId="168" fontId="11" fillId="0" borderId="0" xfId="0" applyNumberFormat="1" applyFont="1" applyProtection="1"/>
    <xf numFmtId="168" fontId="11" fillId="0" borderId="9" xfId="0" applyFont="1" applyBorder="1"/>
    <xf numFmtId="168" fontId="11" fillId="0" borderId="4" xfId="0" applyFont="1" applyBorder="1"/>
    <xf numFmtId="10" fontId="11" fillId="0" borderId="0" xfId="3" applyNumberFormat="1" applyFont="1"/>
    <xf numFmtId="168" fontId="11" fillId="0" borderId="6" xfId="0" applyFont="1" applyBorder="1" applyAlignment="1">
      <alignment horizontal="left"/>
    </xf>
    <xf numFmtId="10" fontId="2" fillId="0" borderId="7" xfId="0" applyNumberFormat="1" applyFont="1" applyBorder="1" applyProtection="1"/>
    <xf numFmtId="168" fontId="11" fillId="0" borderId="7" xfId="0" applyFont="1" applyBorder="1"/>
    <xf numFmtId="168" fontId="11" fillId="0" borderId="10" xfId="0" applyFont="1" applyBorder="1"/>
    <xf numFmtId="10" fontId="2" fillId="0" borderId="5" xfId="0" applyNumberFormat="1" applyFont="1" applyBorder="1" applyProtection="1">
      <protection locked="0"/>
    </xf>
    <xf numFmtId="168" fontId="11" fillId="0" borderId="0" xfId="0" applyNumberFormat="1" applyFont="1" applyAlignment="1" applyProtection="1">
      <alignment horizontal="left"/>
    </xf>
    <xf numFmtId="168" fontId="14" fillId="0" borderId="0" xfId="0" applyFont="1" applyBorder="1" applyAlignment="1">
      <alignment horizontal="right"/>
    </xf>
    <xf numFmtId="168" fontId="2" fillId="0" borderId="0" xfId="0" applyFont="1" applyBorder="1" applyAlignment="1" applyProtection="1">
      <alignment horizontal="right"/>
      <protection locked="0"/>
    </xf>
    <xf numFmtId="168" fontId="0" fillId="0" borderId="0" xfId="0" applyBorder="1" applyAlignment="1">
      <alignment horizontal="right"/>
    </xf>
    <xf numFmtId="164" fontId="2" fillId="0" borderId="11" xfId="0" applyNumberFormat="1" applyFont="1" applyBorder="1"/>
    <xf numFmtId="168" fontId="11" fillId="0" borderId="4" xfId="0" quotePrefix="1" applyFont="1" applyBorder="1" applyAlignment="1">
      <alignment horizontal="left"/>
    </xf>
    <xf numFmtId="168" fontId="16" fillId="0" borderId="4" xfId="0" quotePrefix="1" applyFont="1" applyBorder="1" applyAlignment="1">
      <alignment horizontal="left"/>
    </xf>
    <xf numFmtId="168" fontId="0" fillId="0" borderId="0" xfId="0" quotePrefix="1" applyBorder="1" applyAlignment="1">
      <alignment horizontal="left"/>
    </xf>
    <xf numFmtId="168" fontId="0" fillId="0" borderId="0" xfId="0" quotePrefix="1" applyAlignment="1">
      <alignment horizontal="left"/>
    </xf>
    <xf numFmtId="186" fontId="0" fillId="0" borderId="0" xfId="3" applyNumberFormat="1" applyFont="1"/>
    <xf numFmtId="43" fontId="2" fillId="0" borderId="5" xfId="1" applyFont="1" applyBorder="1" applyProtection="1">
      <protection locked="0"/>
    </xf>
    <xf numFmtId="186" fontId="0" fillId="0" borderId="0" xfId="3" applyNumberFormat="1" applyFont="1" applyBorder="1"/>
    <xf numFmtId="182" fontId="0" fillId="0" borderId="0" xfId="3" applyNumberFormat="1" applyFont="1"/>
    <xf numFmtId="164" fontId="0" fillId="0" borderId="0" xfId="3" applyNumberFormat="1" applyFont="1" applyProtection="1"/>
    <xf numFmtId="164" fontId="14" fillId="0" borderId="0" xfId="0" applyNumberFormat="1" applyFont="1" applyBorder="1" applyAlignment="1">
      <alignment horizontal="right"/>
    </xf>
    <xf numFmtId="43" fontId="2" fillId="0" borderId="8" xfId="1" applyFont="1" applyBorder="1" applyProtection="1">
      <protection locked="0"/>
    </xf>
    <xf numFmtId="165" fontId="13" fillId="0" borderId="5" xfId="3" applyNumberFormat="1" applyFont="1" applyBorder="1"/>
    <xf numFmtId="187" fontId="0" fillId="0" borderId="0" xfId="0" applyNumberFormat="1"/>
    <xf numFmtId="172" fontId="0" fillId="0" borderId="0" xfId="0" applyNumberFormat="1" applyProtection="1"/>
    <xf numFmtId="186" fontId="0" fillId="0" borderId="0" xfId="3" applyNumberFormat="1" applyFont="1" applyProtection="1"/>
    <xf numFmtId="168" fontId="0" fillId="0" borderId="0" xfId="0" applyAlignment="1">
      <alignment wrapText="1"/>
    </xf>
    <xf numFmtId="168" fontId="17" fillId="0" borderId="0" xfId="2" applyNumberFormat="1" applyAlignment="1" applyProtection="1">
      <alignment wrapText="1"/>
    </xf>
    <xf numFmtId="184" fontId="0" fillId="0" borderId="0" xfId="3" applyNumberFormat="1" applyFont="1"/>
    <xf numFmtId="164" fontId="0" fillId="2" borderId="0" xfId="0" applyNumberFormat="1" applyFill="1" applyProtection="1"/>
    <xf numFmtId="1" fontId="0" fillId="2" borderId="0" xfId="1" applyNumberFormat="1" applyFont="1" applyFill="1"/>
    <xf numFmtId="168" fontId="0" fillId="0" borderId="0" xfId="0" applyAlignment="1">
      <alignment horizontal="center"/>
    </xf>
    <xf numFmtId="164" fontId="0" fillId="0" borderId="0" xfId="0" applyNumberFormat="1" applyAlignment="1" applyProtection="1">
      <alignment horizontal="center"/>
    </xf>
    <xf numFmtId="164" fontId="0" fillId="0" borderId="0" xfId="0" applyNumberFormat="1" applyAlignment="1">
      <alignment horizontal="center"/>
    </xf>
    <xf numFmtId="168" fontId="0" fillId="0" borderId="0" xfId="0" applyAlignment="1">
      <alignment horizontal="center" wrapText="1"/>
    </xf>
  </cellXfs>
  <cellStyles count="4">
    <cellStyle name="Comma" xfId="1" builtinId="3"/>
    <cellStyle name="Hyperlink" xfId="2" builtinId="8"/>
    <cellStyle name="Normal" xfId="0" builtinId="0"/>
    <cellStyle name="Percent" xfId="3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mathestate.com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tabSelected="1" workbookViewId="0"/>
  </sheetViews>
  <sheetFormatPr defaultRowHeight="15.75" x14ac:dyDescent="0.25"/>
  <cols>
    <col min="1" max="1" width="104.44140625" style="112" customWidth="1"/>
  </cols>
  <sheetData>
    <row r="1" spans="1:1" ht="31.5" x14ac:dyDescent="0.25">
      <c r="A1" s="112" t="s">
        <v>172</v>
      </c>
    </row>
    <row r="2" spans="1:1" ht="47.25" x14ac:dyDescent="0.25">
      <c r="A2" s="112" t="s">
        <v>171</v>
      </c>
    </row>
    <row r="4" spans="1:1" x14ac:dyDescent="0.25">
      <c r="A4" s="112" t="s">
        <v>162</v>
      </c>
    </row>
    <row r="5" spans="1:1" x14ac:dyDescent="0.25">
      <c r="A5" s="113" t="s">
        <v>163</v>
      </c>
    </row>
    <row r="6" spans="1:1" x14ac:dyDescent="0.25">
      <c r="A6" s="112" t="s">
        <v>164</v>
      </c>
    </row>
  </sheetData>
  <phoneticPr fontId="18" type="noConversion"/>
  <hyperlinks>
    <hyperlink ref="A5" r:id="rId1"/>
  </hyperlink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H121"/>
  <sheetViews>
    <sheetView zoomScale="69" workbookViewId="0"/>
  </sheetViews>
  <sheetFormatPr defaultColWidth="9.77734375" defaultRowHeight="15.75" x14ac:dyDescent="0.25"/>
  <cols>
    <col min="1" max="1" width="38.21875" bestFit="1" customWidth="1"/>
    <col min="2" max="2" width="12.21875" bestFit="1" customWidth="1"/>
    <col min="3" max="3" width="15.44140625" bestFit="1" customWidth="1"/>
    <col min="4" max="4" width="11.21875" bestFit="1" customWidth="1"/>
    <col min="5" max="5" width="14.109375" bestFit="1" customWidth="1"/>
    <col min="6" max="6" width="32.44140625" bestFit="1" customWidth="1"/>
    <col min="7" max="7" width="11.6640625" bestFit="1" customWidth="1"/>
    <col min="8" max="8" width="9.109375" bestFit="1" customWidth="1"/>
    <col min="9" max="10" width="12.77734375" customWidth="1"/>
    <col min="11" max="11" width="12.109375" customWidth="1"/>
    <col min="12" max="12" width="11.88671875" customWidth="1"/>
  </cols>
  <sheetData>
    <row r="1" spans="1:8" ht="16.5" thickTop="1" x14ac:dyDescent="0.25">
      <c r="A1" s="13" t="s">
        <v>165</v>
      </c>
      <c r="B1" s="69">
        <f ca="1">TODAY()</f>
        <v>41022</v>
      </c>
      <c r="C1" s="14"/>
      <c r="D1" s="14"/>
      <c r="E1" s="15" t="s">
        <v>2</v>
      </c>
      <c r="F1" s="96">
        <f>F2+F3</f>
        <v>1235000</v>
      </c>
      <c r="G1" s="16">
        <v>1</v>
      </c>
      <c r="H1" s="17" t="s">
        <v>3</v>
      </c>
    </row>
    <row r="2" spans="1:8" x14ac:dyDescent="0.25">
      <c r="A2" s="18" t="s">
        <v>166</v>
      </c>
      <c r="C2" s="11" t="s">
        <v>4</v>
      </c>
      <c r="D2" s="59">
        <f>F1/D15</f>
        <v>6.024390243902439</v>
      </c>
      <c r="E2" s="11" t="s">
        <v>5</v>
      </c>
      <c r="F2" s="3">
        <f>ORIGLNBAL</f>
        <v>875000</v>
      </c>
      <c r="G2" s="4">
        <f>F2/F1</f>
        <v>0.708502024291498</v>
      </c>
      <c r="H2" s="19"/>
    </row>
    <row r="3" spans="1:8" x14ac:dyDescent="0.25">
      <c r="A3" s="18"/>
      <c r="C3" s="11" t="s">
        <v>6</v>
      </c>
      <c r="D3" s="58">
        <f>F1/B4</f>
        <v>56136.36363636364</v>
      </c>
      <c r="E3" s="11" t="s">
        <v>7</v>
      </c>
      <c r="F3" s="1">
        <v>360000</v>
      </c>
      <c r="G3" s="4">
        <f>G1-G2</f>
        <v>0.291497975708502</v>
      </c>
      <c r="H3" s="19"/>
    </row>
    <row r="4" spans="1:8" x14ac:dyDescent="0.25">
      <c r="A4" s="20" t="s">
        <v>8</v>
      </c>
      <c r="B4" s="31">
        <f>H23</f>
        <v>22</v>
      </c>
      <c r="C4" s="21"/>
      <c r="D4" s="21"/>
      <c r="E4" s="21"/>
      <c r="F4" s="21"/>
      <c r="G4" s="21"/>
      <c r="H4" s="22"/>
    </row>
    <row r="5" spans="1:8" x14ac:dyDescent="0.25">
      <c r="A5" s="32"/>
      <c r="B5" s="33"/>
      <c r="C5" s="9" t="s">
        <v>9</v>
      </c>
      <c r="D5" s="9" t="s">
        <v>10</v>
      </c>
      <c r="E5" s="9" t="s">
        <v>11</v>
      </c>
      <c r="F5" s="12" t="s">
        <v>12</v>
      </c>
      <c r="G5" s="9" t="s">
        <v>13</v>
      </c>
      <c r="H5" s="24" t="s">
        <v>14</v>
      </c>
    </row>
    <row r="6" spans="1:8" x14ac:dyDescent="0.25">
      <c r="A6" s="25" t="s">
        <v>15</v>
      </c>
      <c r="B6" s="6">
        <v>300000</v>
      </c>
      <c r="C6" s="100" t="s">
        <v>16</v>
      </c>
      <c r="D6" s="54">
        <f>AMORT!$D$2</f>
        <v>875000</v>
      </c>
      <c r="E6" s="55">
        <f>AMORT!$F$2</f>
        <v>7357.4743128140453</v>
      </c>
      <c r="F6" s="56">
        <f>AMORT!$D$3</f>
        <v>9.5000000000000001E-2</v>
      </c>
      <c r="G6" s="57"/>
      <c r="H6" s="19">
        <f>AMORT!$F$3</f>
        <v>360</v>
      </c>
    </row>
    <row r="7" spans="1:8" x14ac:dyDescent="0.25">
      <c r="A7" s="25" t="s">
        <v>17</v>
      </c>
      <c r="B7" s="6">
        <v>700000</v>
      </c>
      <c r="C7" s="11"/>
      <c r="H7" s="19"/>
    </row>
    <row r="8" spans="1:8" x14ac:dyDescent="0.25">
      <c r="A8" s="23"/>
      <c r="C8" s="11"/>
      <c r="H8" s="19"/>
    </row>
    <row r="9" spans="1:8" x14ac:dyDescent="0.25">
      <c r="A9" s="25" t="s">
        <v>18</v>
      </c>
      <c r="B9" s="7">
        <f>B6/(B6+B7)</f>
        <v>0.3</v>
      </c>
      <c r="C9" s="11"/>
      <c r="F9" s="10" t="s">
        <v>19</v>
      </c>
      <c r="G9" s="9" t="s">
        <v>19</v>
      </c>
      <c r="H9" s="19"/>
    </row>
    <row r="10" spans="1:8" x14ac:dyDescent="0.25">
      <c r="A10" s="25" t="s">
        <v>20</v>
      </c>
      <c r="B10" s="7">
        <f>1-B9</f>
        <v>0.7</v>
      </c>
      <c r="C10" s="11"/>
      <c r="D10" s="6"/>
      <c r="E10" s="2"/>
      <c r="F10" s="8"/>
      <c r="G10" s="9" t="s">
        <v>19</v>
      </c>
      <c r="H10" s="19"/>
    </row>
    <row r="11" spans="1:8" x14ac:dyDescent="0.25">
      <c r="A11" s="23"/>
      <c r="C11" s="11"/>
      <c r="F11" s="10" t="s">
        <v>19</v>
      </c>
      <c r="G11" s="9" t="s">
        <v>19</v>
      </c>
      <c r="H11" s="19"/>
    </row>
    <row r="12" spans="1:8" x14ac:dyDescent="0.25">
      <c r="A12" s="25" t="s">
        <v>21</v>
      </c>
      <c r="B12" s="55">
        <v>1</v>
      </c>
      <c r="C12" s="11"/>
      <c r="F12" s="10" t="s">
        <v>19</v>
      </c>
      <c r="G12" s="9" t="s">
        <v>19</v>
      </c>
      <c r="H12" s="19"/>
    </row>
    <row r="13" spans="1:8" x14ac:dyDescent="0.25">
      <c r="A13" s="26">
        <f>IF(B12=1,F1,"                            IGNORE")</f>
        <v>1235000</v>
      </c>
      <c r="B13" s="27" t="s">
        <v>22</v>
      </c>
      <c r="C13" s="21"/>
      <c r="D13" s="28"/>
      <c r="E13" s="21"/>
      <c r="F13" s="21"/>
      <c r="G13" s="21"/>
      <c r="H13" s="22"/>
    </row>
    <row r="14" spans="1:8" ht="19.5" x14ac:dyDescent="0.35">
      <c r="A14" s="38"/>
      <c r="B14" s="39"/>
      <c r="C14" s="39"/>
      <c r="D14" s="40"/>
      <c r="E14" s="39"/>
      <c r="F14" s="39"/>
      <c r="G14" s="39"/>
      <c r="H14" s="41"/>
    </row>
    <row r="15" spans="1:8" x14ac:dyDescent="0.25">
      <c r="A15" s="97" t="s">
        <v>23</v>
      </c>
      <c r="B15" s="71">
        <v>1</v>
      </c>
      <c r="C15" s="72"/>
      <c r="D15" s="73">
        <v>205000</v>
      </c>
      <c r="E15" s="43" t="s">
        <v>24</v>
      </c>
      <c r="F15" s="44" t="s">
        <v>25</v>
      </c>
      <c r="G15" s="44" t="s">
        <v>1</v>
      </c>
      <c r="H15" s="50" t="s">
        <v>0</v>
      </c>
    </row>
    <row r="16" spans="1:8" x14ac:dyDescent="0.25">
      <c r="A16" s="70" t="s">
        <v>26</v>
      </c>
      <c r="B16" s="74">
        <v>0.1</v>
      </c>
      <c r="C16" s="75"/>
      <c r="D16" s="76">
        <f>D15*VACANCY</f>
        <v>20500</v>
      </c>
      <c r="E16" s="30"/>
      <c r="F16" s="45"/>
      <c r="G16" s="46"/>
      <c r="H16" s="47"/>
    </row>
    <row r="17" spans="1:8" x14ac:dyDescent="0.25">
      <c r="A17" s="98" t="s">
        <v>27</v>
      </c>
      <c r="B17" s="78">
        <f>B15-VACANCY</f>
        <v>0.9</v>
      </c>
      <c r="C17" s="75"/>
      <c r="D17" s="76">
        <f>D15-D16</f>
        <v>184500</v>
      </c>
      <c r="E17" s="30"/>
      <c r="F17" s="45"/>
      <c r="G17" s="46"/>
      <c r="H17" s="47"/>
    </row>
    <row r="18" spans="1:8" x14ac:dyDescent="0.25">
      <c r="A18" s="77" t="s">
        <v>28</v>
      </c>
      <c r="B18" s="75"/>
      <c r="C18" s="75"/>
      <c r="D18" s="79"/>
      <c r="E18" s="30"/>
      <c r="F18" s="49"/>
      <c r="G18" s="46"/>
      <c r="H18" s="47"/>
    </row>
    <row r="19" spans="1:8" x14ac:dyDescent="0.25">
      <c r="A19" s="77" t="s">
        <v>29</v>
      </c>
      <c r="B19" s="80">
        <f t="shared" ref="B19:B29" si="0">C19/$D$17</f>
        <v>0</v>
      </c>
      <c r="C19" s="81"/>
      <c r="D19" s="79"/>
      <c r="E19" s="48"/>
      <c r="F19" s="45"/>
      <c r="G19" s="46"/>
      <c r="H19" s="50"/>
    </row>
    <row r="20" spans="1:8" x14ac:dyDescent="0.25">
      <c r="A20" s="77" t="s">
        <v>30</v>
      </c>
      <c r="B20" s="80">
        <f t="shared" si="0"/>
        <v>0</v>
      </c>
      <c r="C20" s="81"/>
      <c r="D20" s="79"/>
      <c r="E20" s="48"/>
      <c r="F20" s="49"/>
      <c r="G20" s="46"/>
      <c r="H20" s="50"/>
    </row>
    <row r="21" spans="1:8" x14ac:dyDescent="0.25">
      <c r="A21" s="77" t="s">
        <v>31</v>
      </c>
      <c r="B21" s="80">
        <f t="shared" si="0"/>
        <v>0</v>
      </c>
      <c r="C21" s="81"/>
      <c r="D21" s="79"/>
      <c r="E21" s="51"/>
      <c r="F21" s="51"/>
      <c r="G21" s="51"/>
      <c r="H21" s="50"/>
    </row>
    <row r="22" spans="1:8" x14ac:dyDescent="0.25">
      <c r="A22" s="77" t="s">
        <v>32</v>
      </c>
      <c r="B22" s="80">
        <f t="shared" si="0"/>
        <v>0</v>
      </c>
      <c r="C22" s="81"/>
      <c r="D22" s="79"/>
      <c r="E22" s="51"/>
      <c r="F22" s="51"/>
      <c r="G22" s="51"/>
      <c r="H22" s="50"/>
    </row>
    <row r="23" spans="1:8" x14ac:dyDescent="0.25">
      <c r="A23" s="77" t="s">
        <v>33</v>
      </c>
      <c r="B23" s="80">
        <f t="shared" si="0"/>
        <v>0</v>
      </c>
      <c r="C23" s="81"/>
      <c r="D23" s="79"/>
      <c r="E23" s="48" t="s">
        <v>34</v>
      </c>
      <c r="F23" s="51"/>
      <c r="G23" s="46">
        <f>SUM(G16:G22)</f>
        <v>0</v>
      </c>
      <c r="H23" s="53">
        <v>22</v>
      </c>
    </row>
    <row r="24" spans="1:8" x14ac:dyDescent="0.25">
      <c r="A24" s="77" t="s">
        <v>35</v>
      </c>
      <c r="B24" s="80">
        <f t="shared" si="0"/>
        <v>0</v>
      </c>
      <c r="C24" s="81"/>
      <c r="D24" s="79"/>
      <c r="E24" s="48" t="s">
        <v>36</v>
      </c>
      <c r="F24" s="52"/>
      <c r="G24" s="51"/>
      <c r="H24" s="50"/>
    </row>
    <row r="25" spans="1:8" x14ac:dyDescent="0.25">
      <c r="A25" s="77" t="s">
        <v>37</v>
      </c>
      <c r="B25" s="80">
        <f t="shared" si="0"/>
        <v>0</v>
      </c>
      <c r="C25" s="81"/>
      <c r="D25" s="79"/>
      <c r="E25" s="51"/>
      <c r="F25" s="51"/>
      <c r="G25" s="51"/>
      <c r="H25" s="50"/>
    </row>
    <row r="26" spans="1:8" x14ac:dyDescent="0.25">
      <c r="A26" s="77" t="s">
        <v>38</v>
      </c>
      <c r="B26" s="80">
        <f t="shared" si="0"/>
        <v>0</v>
      </c>
      <c r="C26" s="81"/>
      <c r="D26" s="79"/>
      <c r="E26" s="51"/>
      <c r="F26" s="72"/>
      <c r="G26" s="51"/>
      <c r="H26" s="108"/>
    </row>
    <row r="27" spans="1:8" x14ac:dyDescent="0.25">
      <c r="A27" s="77" t="s">
        <v>39</v>
      </c>
      <c r="B27" s="80">
        <f t="shared" si="0"/>
        <v>0</v>
      </c>
      <c r="C27" s="81"/>
      <c r="D27" s="79"/>
      <c r="E27" s="51"/>
      <c r="F27" s="72"/>
      <c r="G27" s="51"/>
      <c r="H27" s="47"/>
    </row>
    <row r="28" spans="1:8" x14ac:dyDescent="0.25">
      <c r="A28" s="77" t="s">
        <v>40</v>
      </c>
      <c r="B28" s="80">
        <f t="shared" si="0"/>
        <v>0</v>
      </c>
      <c r="C28" s="75"/>
      <c r="D28" s="79"/>
      <c r="E28" s="51"/>
      <c r="F28" s="51"/>
      <c r="G28" s="51"/>
      <c r="H28" s="50"/>
    </row>
    <row r="29" spans="1:8" x14ac:dyDescent="0.25">
      <c r="A29" s="77" t="s">
        <v>41</v>
      </c>
      <c r="B29" s="80">
        <f t="shared" si="0"/>
        <v>0</v>
      </c>
      <c r="C29" s="81"/>
      <c r="D29" s="79"/>
      <c r="E29" s="51"/>
      <c r="F29" s="51"/>
      <c r="G29" s="51"/>
      <c r="H29" s="50"/>
    </row>
    <row r="30" spans="1:8" x14ac:dyDescent="0.25">
      <c r="A30" s="77" t="s">
        <v>42</v>
      </c>
      <c r="B30" s="82">
        <v>0.35</v>
      </c>
      <c r="C30" s="83">
        <f>$D$17*B30</f>
        <v>64574.999999999993</v>
      </c>
      <c r="D30" s="84"/>
      <c r="E30" s="51"/>
      <c r="F30" s="51" t="s">
        <v>43</v>
      </c>
      <c r="G30" s="51"/>
      <c r="H30" s="91">
        <v>0.13</v>
      </c>
    </row>
    <row r="31" spans="1:8" x14ac:dyDescent="0.25">
      <c r="A31" s="85"/>
      <c r="B31" s="72"/>
      <c r="C31" s="72">
        <f>$D$15*B31</f>
        <v>0</v>
      </c>
      <c r="D31" s="84"/>
      <c r="F31" s="72" t="s">
        <v>108</v>
      </c>
      <c r="G31" s="72"/>
      <c r="H31" s="102">
        <v>1.5</v>
      </c>
    </row>
    <row r="32" spans="1:8" x14ac:dyDescent="0.25">
      <c r="A32" s="70" t="s">
        <v>44</v>
      </c>
      <c r="B32" s="86">
        <f>D32/$D$17</f>
        <v>0.35</v>
      </c>
      <c r="C32" s="72"/>
      <c r="D32" s="73">
        <f>SUM(C19:C31)</f>
        <v>64574.999999999993</v>
      </c>
      <c r="F32" s="92" t="s">
        <v>107</v>
      </c>
      <c r="G32" s="72"/>
      <c r="H32" s="91"/>
    </row>
    <row r="33" spans="1:8" x14ac:dyDescent="0.25">
      <c r="A33" s="70" t="s">
        <v>45</v>
      </c>
      <c r="B33" s="72"/>
      <c r="C33" s="72"/>
      <c r="D33" s="73">
        <f>D17-D32</f>
        <v>119925</v>
      </c>
      <c r="F33" s="92" t="s">
        <v>147</v>
      </c>
      <c r="G33" s="72"/>
      <c r="H33" s="91">
        <v>0.03</v>
      </c>
    </row>
    <row r="34" spans="1:8" x14ac:dyDescent="0.25">
      <c r="A34" s="87" t="s">
        <v>46</v>
      </c>
      <c r="B34" s="88">
        <f>D33/F1</f>
        <v>9.7105263157894736E-2</v>
      </c>
      <c r="C34" s="89"/>
      <c r="D34" s="90"/>
      <c r="E34" s="21"/>
      <c r="F34" s="89" t="s">
        <v>153</v>
      </c>
      <c r="G34" s="89"/>
      <c r="H34" s="107">
        <v>2</v>
      </c>
    </row>
    <row r="121" spans="1:1" x14ac:dyDescent="0.25">
      <c r="A121" s="29" t="str">
        <f ca="1">CELL("FILENAME")</f>
        <v>\\LS-VL368\share\MM in RE\BookCD\Chap7\[ExchEG2d.xls]INTRODUCTION</v>
      </c>
    </row>
  </sheetData>
  <phoneticPr fontId="0" type="noConversion"/>
  <printOptions horizontalCentered="1" verticalCentered="1" gridLines="1" gridLinesSet="0"/>
  <pageMargins left="1.5" right="0.5" top="1.0900000000000001" bottom="0.79" header="0.81" footer="0.5"/>
  <pageSetup scale="72" orientation="landscape" horizontalDpi="300" verticalDpi="300" r:id="rId1"/>
  <headerFooter alignWithMargins="0">
    <oddHeader>&amp;A</oddHeader>
    <oddFooter>&amp;L&amp;D &amp;F &amp;A</oddFooter>
  </headerFooter>
  <rowBreaks count="2" manualBreakCount="2">
    <brk id="47" max="65535" man="1"/>
    <brk id="82" max="6553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4"/>
  <sheetViews>
    <sheetView zoomScale="75" workbookViewId="0">
      <selection sqref="A1:F1"/>
    </sheetView>
  </sheetViews>
  <sheetFormatPr defaultRowHeight="15.75" x14ac:dyDescent="0.25"/>
  <cols>
    <col min="2" max="2" width="20.33203125" customWidth="1"/>
    <col min="3" max="3" width="10.21875" customWidth="1"/>
    <col min="4" max="4" width="11.109375" customWidth="1"/>
    <col min="5" max="5" width="11.44140625" customWidth="1"/>
    <col min="6" max="6" width="9.77734375" customWidth="1"/>
    <col min="9" max="9" width="20.33203125" customWidth="1"/>
    <col min="10" max="10" width="10.21875" customWidth="1"/>
    <col min="11" max="11" width="11.109375" customWidth="1"/>
    <col min="12" max="12" width="11.44140625" customWidth="1"/>
    <col min="13" max="13" width="9.77734375" customWidth="1"/>
  </cols>
  <sheetData>
    <row r="1" spans="1:13" x14ac:dyDescent="0.25">
      <c r="A1" s="117" t="s">
        <v>112</v>
      </c>
      <c r="B1" s="117"/>
      <c r="C1" s="117"/>
      <c r="D1" s="117"/>
      <c r="E1" s="117"/>
      <c r="F1" s="117"/>
      <c r="H1" s="117" t="s">
        <v>111</v>
      </c>
      <c r="I1" s="117"/>
      <c r="J1" s="117"/>
      <c r="K1" s="117"/>
      <c r="L1" s="117"/>
      <c r="M1" s="117"/>
    </row>
    <row r="2" spans="1:13" x14ac:dyDescent="0.25">
      <c r="A2" t="s">
        <v>47</v>
      </c>
      <c r="D2" s="1">
        <v>875000</v>
      </c>
      <c r="E2" t="s">
        <v>48</v>
      </c>
      <c r="F2">
        <f>PMT(D3/12,F3,-D2)</f>
        <v>7357.4743128140453</v>
      </c>
      <c r="H2" t="s">
        <v>47</v>
      </c>
      <c r="K2" s="1">
        <f>BASIS!$F$6</f>
        <v>2326309.4504149863</v>
      </c>
      <c r="L2" t="s">
        <v>48</v>
      </c>
      <c r="M2" s="34">
        <f>PMT(K3/12,M3,-K2)</f>
        <v>19560.870885811222</v>
      </c>
    </row>
    <row r="3" spans="1:13" x14ac:dyDescent="0.25">
      <c r="A3" t="s">
        <v>49</v>
      </c>
      <c r="D3" s="82">
        <v>9.5000000000000001E-2</v>
      </c>
      <c r="E3" t="s">
        <v>50</v>
      </c>
      <c r="F3" s="2">
        <v>360</v>
      </c>
      <c r="H3" t="s">
        <v>49</v>
      </c>
      <c r="K3" s="82">
        <v>9.5000000000000001E-2</v>
      </c>
      <c r="L3" t="s">
        <v>50</v>
      </c>
      <c r="M3" s="2">
        <v>360</v>
      </c>
    </row>
    <row r="5" spans="1:13" x14ac:dyDescent="0.25">
      <c r="A5" t="s">
        <v>51</v>
      </c>
      <c r="B5" t="s">
        <v>52</v>
      </c>
      <c r="C5" t="s">
        <v>53</v>
      </c>
      <c r="D5" t="s">
        <v>54</v>
      </c>
      <c r="E5" t="s">
        <v>55</v>
      </c>
      <c r="F5" t="s">
        <v>56</v>
      </c>
      <c r="H5" t="s">
        <v>51</v>
      </c>
      <c r="I5" t="s">
        <v>52</v>
      </c>
      <c r="J5" t="s">
        <v>53</v>
      </c>
      <c r="K5" t="s">
        <v>54</v>
      </c>
      <c r="L5" t="s">
        <v>55</v>
      </c>
      <c r="M5" t="s">
        <v>56</v>
      </c>
    </row>
    <row r="7" spans="1:13" x14ac:dyDescent="0.25">
      <c r="A7" s="34">
        <v>0</v>
      </c>
      <c r="B7" t="s">
        <v>57</v>
      </c>
      <c r="E7">
        <f>AMORT!$D$2</f>
        <v>875000</v>
      </c>
      <c r="F7" s="1">
        <v>1</v>
      </c>
      <c r="H7" s="34">
        <v>0</v>
      </c>
      <c r="I7" t="s">
        <v>57</v>
      </c>
      <c r="L7">
        <f>AMORT!$K$2</f>
        <v>2326309.4504149863</v>
      </c>
      <c r="M7" s="1">
        <v>4</v>
      </c>
    </row>
    <row r="8" spans="1:13" x14ac:dyDescent="0.25">
      <c r="A8" s="34">
        <v>1</v>
      </c>
      <c r="B8">
        <f>IF(E7&gt;$F$2,$F$2,IF(E7&gt;0,(E7+D8),0))</f>
        <v>7357.4743128140453</v>
      </c>
      <c r="C8">
        <f>B8-D8</f>
        <v>430.3909794807123</v>
      </c>
      <c r="D8">
        <f>E7*$D$3/12</f>
        <v>6927.083333333333</v>
      </c>
      <c r="E8">
        <f>E7-C8</f>
        <v>874569.6090205193</v>
      </c>
      <c r="F8" s="34"/>
      <c r="H8" s="34">
        <v>1</v>
      </c>
      <c r="I8">
        <f>IF(L7&gt;$M$2,$M$2,IF(L7&gt;0,(L7+K8),0))</f>
        <v>19560.870885811222</v>
      </c>
      <c r="J8">
        <f>I8-K8</f>
        <v>1144.2544033592458</v>
      </c>
      <c r="K8">
        <f>L7*$K$3/12</f>
        <v>18416.616482451976</v>
      </c>
      <c r="L8">
        <f>L7-J8</f>
        <v>2325165.1960116271</v>
      </c>
      <c r="M8" s="34"/>
    </row>
    <row r="9" spans="1:13" x14ac:dyDescent="0.25">
      <c r="A9" s="34">
        <v>2</v>
      </c>
      <c r="B9">
        <f t="shared" ref="B9:B24" si="0">IF(E8&gt;$F$2,$F$2,IF(E8&gt;0,(E8+D9),0))</f>
        <v>7357.4743128140453</v>
      </c>
      <c r="C9">
        <f t="shared" ref="C9:C24" si="1">B9-D9</f>
        <v>433.79824140160144</v>
      </c>
      <c r="D9">
        <f t="shared" ref="D9:D72" si="2">E8*$D$3/12</f>
        <v>6923.6760714124439</v>
      </c>
      <c r="E9">
        <f t="shared" ref="E9:E24" si="3">E8-C9</f>
        <v>874135.81077911775</v>
      </c>
      <c r="F9" s="34"/>
      <c r="H9" s="34">
        <v>2</v>
      </c>
      <c r="I9">
        <f t="shared" ref="I9:I72" si="4">IF(L8&gt;$M$2,$M$2,IF(L8&gt;0,(L8+K9),0))</f>
        <v>19560.870885811222</v>
      </c>
      <c r="J9">
        <f t="shared" ref="J9:J72" si="5">I9-K9</f>
        <v>1153.3130840525082</v>
      </c>
      <c r="K9">
        <f t="shared" ref="K9:K72" si="6">L8*$D$3/12</f>
        <v>18407.557801758714</v>
      </c>
      <c r="L9">
        <f t="shared" ref="L9:L21" si="7">L8-J9</f>
        <v>2324011.8829275747</v>
      </c>
      <c r="M9" s="34"/>
    </row>
    <row r="10" spans="1:13" x14ac:dyDescent="0.25">
      <c r="A10" s="34">
        <v>3</v>
      </c>
      <c r="B10">
        <f t="shared" si="0"/>
        <v>7357.4743128140453</v>
      </c>
      <c r="C10">
        <f t="shared" si="1"/>
        <v>437.23247747936239</v>
      </c>
      <c r="D10">
        <f t="shared" si="2"/>
        <v>6920.2418353346829</v>
      </c>
      <c r="E10">
        <f t="shared" si="3"/>
        <v>873698.57830163836</v>
      </c>
      <c r="F10" s="34"/>
      <c r="H10" s="34">
        <v>3</v>
      </c>
      <c r="I10">
        <f t="shared" si="4"/>
        <v>19560.870885811222</v>
      </c>
      <c r="J10">
        <f t="shared" si="5"/>
        <v>1162.4434793012551</v>
      </c>
      <c r="K10">
        <f t="shared" si="6"/>
        <v>18398.427406509967</v>
      </c>
      <c r="L10">
        <f t="shared" si="7"/>
        <v>2322849.4394482733</v>
      </c>
      <c r="M10" s="34"/>
    </row>
    <row r="11" spans="1:13" x14ac:dyDescent="0.25">
      <c r="A11" s="34">
        <v>4</v>
      </c>
      <c r="B11">
        <f t="shared" si="0"/>
        <v>7357.4743128140453</v>
      </c>
      <c r="C11">
        <f t="shared" si="1"/>
        <v>440.69390125940754</v>
      </c>
      <c r="D11">
        <f t="shared" si="2"/>
        <v>6916.7804115546378</v>
      </c>
      <c r="E11">
        <f t="shared" si="3"/>
        <v>873257.88440037891</v>
      </c>
      <c r="F11" s="34"/>
      <c r="H11" s="34">
        <v>4</v>
      </c>
      <c r="I11">
        <f t="shared" si="4"/>
        <v>19560.870885811222</v>
      </c>
      <c r="J11">
        <f t="shared" si="5"/>
        <v>1171.6461568457271</v>
      </c>
      <c r="K11">
        <f t="shared" si="6"/>
        <v>18389.224728965495</v>
      </c>
      <c r="L11">
        <f t="shared" si="7"/>
        <v>2321677.7932914277</v>
      </c>
      <c r="M11" s="34"/>
    </row>
    <row r="12" spans="1:13" x14ac:dyDescent="0.25">
      <c r="A12" s="34">
        <v>5</v>
      </c>
      <c r="B12">
        <f t="shared" si="0"/>
        <v>7357.4743128140453</v>
      </c>
      <c r="C12">
        <f t="shared" si="1"/>
        <v>444.18272797771169</v>
      </c>
      <c r="D12">
        <f t="shared" si="2"/>
        <v>6913.2915848363336</v>
      </c>
      <c r="E12">
        <f t="shared" si="3"/>
        <v>872813.70167240116</v>
      </c>
      <c r="F12" s="34"/>
      <c r="H12" s="34">
        <v>5</v>
      </c>
      <c r="I12">
        <f t="shared" si="4"/>
        <v>19560.870885811222</v>
      </c>
      <c r="J12">
        <f t="shared" si="5"/>
        <v>1180.9216889207528</v>
      </c>
      <c r="K12">
        <f t="shared" si="6"/>
        <v>18379.949196890469</v>
      </c>
      <c r="L12">
        <f t="shared" si="7"/>
        <v>2320496.8716025068</v>
      </c>
      <c r="M12" s="34"/>
    </row>
    <row r="13" spans="1:13" x14ac:dyDescent="0.25">
      <c r="A13" s="34">
        <v>6</v>
      </c>
      <c r="B13">
        <f t="shared" si="0"/>
        <v>7357.4743128140453</v>
      </c>
      <c r="C13">
        <f t="shared" si="1"/>
        <v>447.69917457420252</v>
      </c>
      <c r="D13">
        <f t="shared" si="2"/>
        <v>6909.7751382398428</v>
      </c>
      <c r="E13">
        <f t="shared" si="3"/>
        <v>872366.00249782694</v>
      </c>
      <c r="F13" s="34"/>
      <c r="H13" s="34">
        <v>6</v>
      </c>
      <c r="I13">
        <f t="shared" si="4"/>
        <v>19560.870885811222</v>
      </c>
      <c r="J13">
        <f t="shared" si="5"/>
        <v>1190.2706522913759</v>
      </c>
      <c r="K13">
        <f t="shared" si="6"/>
        <v>18370.600233519846</v>
      </c>
      <c r="L13">
        <f t="shared" si="7"/>
        <v>2319306.6009502155</v>
      </c>
      <c r="M13" s="34"/>
    </row>
    <row r="14" spans="1:13" x14ac:dyDescent="0.25">
      <c r="A14" s="34">
        <v>7</v>
      </c>
      <c r="B14">
        <f t="shared" si="0"/>
        <v>7357.4743128140453</v>
      </c>
      <c r="C14">
        <f t="shared" si="1"/>
        <v>451.24345970624836</v>
      </c>
      <c r="D14">
        <f t="shared" si="2"/>
        <v>6906.230853107797</v>
      </c>
      <c r="E14">
        <f t="shared" si="3"/>
        <v>871914.75903812074</v>
      </c>
      <c r="F14" s="34"/>
      <c r="H14" s="34">
        <v>7</v>
      </c>
      <c r="I14">
        <f t="shared" si="4"/>
        <v>19560.870885811222</v>
      </c>
      <c r="J14">
        <f t="shared" si="5"/>
        <v>1199.6936282886818</v>
      </c>
      <c r="K14">
        <f t="shared" si="6"/>
        <v>18361.17725752254</v>
      </c>
      <c r="L14">
        <f t="shared" si="7"/>
        <v>2318106.9073219267</v>
      </c>
      <c r="M14" s="34"/>
    </row>
    <row r="15" spans="1:13" x14ac:dyDescent="0.25">
      <c r="A15" s="34">
        <v>8</v>
      </c>
      <c r="B15">
        <f t="shared" si="0"/>
        <v>7357.4743128140453</v>
      </c>
      <c r="C15">
        <f t="shared" si="1"/>
        <v>454.8158037622552</v>
      </c>
      <c r="D15">
        <f t="shared" si="2"/>
        <v>6902.6585090517901</v>
      </c>
      <c r="E15">
        <f t="shared" si="3"/>
        <v>871459.94323435845</v>
      </c>
      <c r="F15" s="34"/>
      <c r="H15" s="34">
        <v>8</v>
      </c>
      <c r="I15">
        <f t="shared" si="4"/>
        <v>19560.870885811222</v>
      </c>
      <c r="J15">
        <f t="shared" si="5"/>
        <v>1209.1912028459701</v>
      </c>
      <c r="K15">
        <f t="shared" si="6"/>
        <v>18351.679682965252</v>
      </c>
      <c r="L15">
        <f t="shared" si="7"/>
        <v>2316897.7161190808</v>
      </c>
      <c r="M15" s="34"/>
    </row>
    <row r="16" spans="1:13" x14ac:dyDescent="0.25">
      <c r="A16" s="34">
        <v>9</v>
      </c>
      <c r="B16">
        <f t="shared" si="0"/>
        <v>7357.4743128140453</v>
      </c>
      <c r="C16">
        <f t="shared" si="1"/>
        <v>458.41642887537364</v>
      </c>
      <c r="D16">
        <f t="shared" si="2"/>
        <v>6899.0578839386717</v>
      </c>
      <c r="E16">
        <f t="shared" si="3"/>
        <v>871001.52680548304</v>
      </c>
      <c r="F16" s="34"/>
      <c r="H16" s="34">
        <v>9</v>
      </c>
      <c r="I16">
        <f t="shared" si="4"/>
        <v>19560.870885811222</v>
      </c>
      <c r="J16">
        <f t="shared" si="5"/>
        <v>1218.7639665351635</v>
      </c>
      <c r="K16">
        <f t="shared" si="6"/>
        <v>18342.106919276059</v>
      </c>
      <c r="L16">
        <f t="shared" si="7"/>
        <v>2315678.9521525456</v>
      </c>
      <c r="M16" s="34"/>
    </row>
    <row r="17" spans="1:13" x14ac:dyDescent="0.25">
      <c r="A17" s="34">
        <v>10</v>
      </c>
      <c r="B17">
        <f t="shared" si="0"/>
        <v>7357.4743128140453</v>
      </c>
      <c r="C17">
        <f t="shared" si="1"/>
        <v>462.04555893730412</v>
      </c>
      <c r="D17">
        <f t="shared" si="2"/>
        <v>6895.4287538767412</v>
      </c>
      <c r="E17">
        <f t="shared" si="3"/>
        <v>870539.48124654568</v>
      </c>
      <c r="F17" s="34"/>
      <c r="H17" s="34">
        <v>10</v>
      </c>
      <c r="I17">
        <f t="shared" si="4"/>
        <v>19560.870885811222</v>
      </c>
      <c r="J17">
        <f t="shared" si="5"/>
        <v>1228.4125146035694</v>
      </c>
      <c r="K17">
        <f t="shared" si="6"/>
        <v>18332.458371207653</v>
      </c>
      <c r="L17">
        <f t="shared" si="7"/>
        <v>2314450.5396379419</v>
      </c>
      <c r="M17" s="34"/>
    </row>
    <row r="18" spans="1:13" x14ac:dyDescent="0.25">
      <c r="A18" s="34">
        <v>11</v>
      </c>
      <c r="B18">
        <f t="shared" si="0"/>
        <v>7357.4743128140453</v>
      </c>
      <c r="C18">
        <f t="shared" si="1"/>
        <v>465.70341961222493</v>
      </c>
      <c r="D18">
        <f t="shared" si="2"/>
        <v>6891.7708932018204</v>
      </c>
      <c r="E18">
        <f t="shared" si="3"/>
        <v>870073.77782693342</v>
      </c>
      <c r="F18" s="34"/>
      <c r="H18" s="34">
        <v>11</v>
      </c>
      <c r="I18">
        <f t="shared" si="4"/>
        <v>19560.870885811222</v>
      </c>
      <c r="J18">
        <f t="shared" si="5"/>
        <v>1238.1374470108494</v>
      </c>
      <c r="K18">
        <f t="shared" si="6"/>
        <v>18322.733438800373</v>
      </c>
      <c r="L18">
        <f t="shared" si="7"/>
        <v>2313212.4021909311</v>
      </c>
      <c r="M18" s="34"/>
    </row>
    <row r="19" spans="1:13" x14ac:dyDescent="0.25">
      <c r="A19" s="34">
        <v>12</v>
      </c>
      <c r="B19">
        <f t="shared" si="0"/>
        <v>7357.4743128140453</v>
      </c>
      <c r="C19">
        <f t="shared" si="1"/>
        <v>469.39023835082207</v>
      </c>
      <c r="D19">
        <f t="shared" si="2"/>
        <v>6888.0840744632233</v>
      </c>
      <c r="E19">
        <f t="shared" si="3"/>
        <v>869604.38758858258</v>
      </c>
      <c r="F19" s="34">
        <f>F7+1</f>
        <v>2</v>
      </c>
      <c r="H19" s="34">
        <v>12</v>
      </c>
      <c r="I19">
        <f t="shared" si="4"/>
        <v>19560.870885811222</v>
      </c>
      <c r="J19">
        <f t="shared" si="5"/>
        <v>1247.9393684663482</v>
      </c>
      <c r="K19">
        <f t="shared" si="6"/>
        <v>18312.931517344874</v>
      </c>
      <c r="L19">
        <f t="shared" si="7"/>
        <v>2311964.4628224648</v>
      </c>
      <c r="M19" s="34">
        <f>M7+1</f>
        <v>5</v>
      </c>
    </row>
    <row r="20" spans="1:13" x14ac:dyDescent="0.25">
      <c r="A20" s="34">
        <v>13</v>
      </c>
      <c r="B20">
        <f t="shared" si="0"/>
        <v>7357.4743128140453</v>
      </c>
      <c r="C20">
        <f t="shared" si="1"/>
        <v>473.10624440443371</v>
      </c>
      <c r="D20">
        <f t="shared" si="2"/>
        <v>6884.3680684096116</v>
      </c>
      <c r="E20">
        <f t="shared" si="3"/>
        <v>869131.28134417813</v>
      </c>
      <c r="F20" s="1"/>
      <c r="H20" s="34">
        <v>13</v>
      </c>
      <c r="I20">
        <f t="shared" si="4"/>
        <v>19560.870885811222</v>
      </c>
      <c r="J20">
        <f t="shared" si="5"/>
        <v>1257.818888466707</v>
      </c>
      <c r="K20">
        <f t="shared" si="6"/>
        <v>18303.051997344515</v>
      </c>
      <c r="L20">
        <f t="shared" si="7"/>
        <v>2310706.643933998</v>
      </c>
      <c r="M20" s="1"/>
    </row>
    <row r="21" spans="1:13" x14ac:dyDescent="0.25">
      <c r="A21" s="34">
        <v>14</v>
      </c>
      <c r="B21">
        <f t="shared" si="0"/>
        <v>7357.4743128140453</v>
      </c>
      <c r="C21">
        <f t="shared" si="1"/>
        <v>476.85166883930196</v>
      </c>
      <c r="D21">
        <f t="shared" si="2"/>
        <v>6880.6226439747434</v>
      </c>
      <c r="E21">
        <f t="shared" si="3"/>
        <v>868654.42967533879</v>
      </c>
      <c r="F21" s="34"/>
      <c r="H21" s="34">
        <v>14</v>
      </c>
      <c r="I21">
        <f t="shared" si="4"/>
        <v>19560.870885811222</v>
      </c>
      <c r="J21">
        <f t="shared" si="5"/>
        <v>1267.7766213337381</v>
      </c>
      <c r="K21">
        <f t="shared" si="6"/>
        <v>18293.094264477484</v>
      </c>
      <c r="L21">
        <f t="shared" si="7"/>
        <v>2309438.8673126642</v>
      </c>
      <c r="M21" s="34"/>
    </row>
    <row r="22" spans="1:13" x14ac:dyDescent="0.25">
      <c r="A22" s="34">
        <v>15</v>
      </c>
      <c r="B22">
        <f t="shared" si="0"/>
        <v>7357.4743128140453</v>
      </c>
      <c r="C22">
        <f>B22-D22</f>
        <v>480.62674455094657</v>
      </c>
      <c r="D22">
        <f t="shared" si="2"/>
        <v>6876.8475682630988</v>
      </c>
      <c r="E22">
        <f>E21-C22</f>
        <v>868173.80293078779</v>
      </c>
      <c r="F22" s="34"/>
      <c r="H22" s="34">
        <v>15</v>
      </c>
      <c r="I22">
        <f t="shared" si="4"/>
        <v>19560.870885811222</v>
      </c>
      <c r="J22">
        <f t="shared" si="5"/>
        <v>1277.8131862526316</v>
      </c>
      <c r="K22">
        <f t="shared" si="6"/>
        <v>18283.057699558591</v>
      </c>
      <c r="L22">
        <f>L21-J22</f>
        <v>2308161.0541264117</v>
      </c>
      <c r="M22" s="34"/>
    </row>
    <row r="23" spans="1:13" x14ac:dyDescent="0.25">
      <c r="A23" s="34">
        <v>16</v>
      </c>
      <c r="B23">
        <f t="shared" si="0"/>
        <v>7357.4743128140453</v>
      </c>
      <c r="C23">
        <f t="shared" si="1"/>
        <v>484.4317062786422</v>
      </c>
      <c r="D23">
        <f t="shared" si="2"/>
        <v>6873.0426065354031</v>
      </c>
      <c r="E23">
        <f t="shared" si="3"/>
        <v>867689.3712245092</v>
      </c>
      <c r="F23" s="34"/>
      <c r="H23" s="34">
        <v>16</v>
      </c>
      <c r="I23">
        <f t="shared" si="4"/>
        <v>19560.870885811222</v>
      </c>
      <c r="J23">
        <f t="shared" si="5"/>
        <v>1287.9292073104625</v>
      </c>
      <c r="K23">
        <f t="shared" si="6"/>
        <v>18272.94167850076</v>
      </c>
      <c r="L23">
        <f t="shared" ref="L23:L86" si="8">L22-J23</f>
        <v>2306873.1249191011</v>
      </c>
      <c r="M23" s="34"/>
    </row>
    <row r="24" spans="1:13" x14ac:dyDescent="0.25">
      <c r="A24" s="34">
        <v>17</v>
      </c>
      <c r="B24">
        <f t="shared" si="0"/>
        <v>7357.4743128140453</v>
      </c>
      <c r="C24">
        <f t="shared" si="1"/>
        <v>488.26679062001404</v>
      </c>
      <c r="D24">
        <f t="shared" si="2"/>
        <v>6869.2075221940313</v>
      </c>
      <c r="E24">
        <f t="shared" si="3"/>
        <v>867201.10443388915</v>
      </c>
      <c r="F24" s="34"/>
      <c r="H24" s="34">
        <v>17</v>
      </c>
      <c r="I24">
        <f t="shared" si="4"/>
        <v>19560.870885811222</v>
      </c>
      <c r="J24">
        <f t="shared" si="5"/>
        <v>1298.1253135350053</v>
      </c>
      <c r="K24">
        <f t="shared" si="6"/>
        <v>18262.745572276217</v>
      </c>
      <c r="L24">
        <f t="shared" si="8"/>
        <v>2305574.9996055663</v>
      </c>
      <c r="M24" s="34"/>
    </row>
    <row r="25" spans="1:13" x14ac:dyDescent="0.25">
      <c r="A25" s="34">
        <v>18</v>
      </c>
      <c r="B25">
        <f t="shared" ref="B25:B54" si="9">IF(E24&gt;$F$2,$F$2,IF(E24&gt;0,(E24+D25),0))</f>
        <v>7357.4743128140453</v>
      </c>
      <c r="C25">
        <f t="shared" ref="C25:C54" si="10">B25-D25</f>
        <v>492.13223604575523</v>
      </c>
      <c r="D25">
        <f t="shared" si="2"/>
        <v>6865.3420767682901</v>
      </c>
      <c r="E25">
        <f t="shared" ref="E25:E54" si="11">E24-C25</f>
        <v>866708.97219784337</v>
      </c>
      <c r="F25" s="34"/>
      <c r="H25" s="34">
        <v>18</v>
      </c>
      <c r="I25">
        <f t="shared" si="4"/>
        <v>19560.870885811222</v>
      </c>
      <c r="J25">
        <f t="shared" si="5"/>
        <v>1308.4021389338232</v>
      </c>
      <c r="K25">
        <f t="shared" si="6"/>
        <v>18252.468746877399</v>
      </c>
      <c r="L25">
        <f t="shared" si="8"/>
        <v>2304266.5974666323</v>
      </c>
      <c r="M25" s="34"/>
    </row>
    <row r="26" spans="1:13" x14ac:dyDescent="0.25">
      <c r="A26" s="34">
        <v>19</v>
      </c>
      <c r="B26">
        <f t="shared" si="9"/>
        <v>7357.4743128140453</v>
      </c>
      <c r="C26">
        <f t="shared" si="10"/>
        <v>496.02828291445167</v>
      </c>
      <c r="D26">
        <f t="shared" si="2"/>
        <v>6861.4460298995937</v>
      </c>
      <c r="E26">
        <f t="shared" si="11"/>
        <v>866212.94391492894</v>
      </c>
      <c r="F26" s="34"/>
      <c r="H26" s="34">
        <v>19</v>
      </c>
      <c r="I26">
        <f t="shared" si="4"/>
        <v>19560.870885811222</v>
      </c>
      <c r="J26">
        <f t="shared" si="5"/>
        <v>1318.7603225337189</v>
      </c>
      <c r="K26">
        <f t="shared" si="6"/>
        <v>18242.110563277503</v>
      </c>
      <c r="L26">
        <f t="shared" si="8"/>
        <v>2302947.8371440987</v>
      </c>
      <c r="M26" s="34"/>
    </row>
    <row r="27" spans="1:13" x14ac:dyDescent="0.25">
      <c r="A27" s="34">
        <v>20</v>
      </c>
      <c r="B27">
        <f t="shared" si="9"/>
        <v>7357.4743128140453</v>
      </c>
      <c r="C27">
        <f t="shared" si="10"/>
        <v>499.95517348752492</v>
      </c>
      <c r="D27">
        <f t="shared" si="2"/>
        <v>6857.5191393265204</v>
      </c>
      <c r="E27">
        <f t="shared" si="11"/>
        <v>865712.9887414414</v>
      </c>
      <c r="F27" s="34"/>
      <c r="H27" s="34">
        <v>20</v>
      </c>
      <c r="I27">
        <f t="shared" si="4"/>
        <v>19560.870885811222</v>
      </c>
      <c r="J27">
        <f t="shared" si="5"/>
        <v>1329.2005084204393</v>
      </c>
      <c r="K27">
        <f t="shared" si="6"/>
        <v>18231.670377390783</v>
      </c>
      <c r="L27">
        <f t="shared" si="8"/>
        <v>2301618.6366356784</v>
      </c>
      <c r="M27" s="34"/>
    </row>
    <row r="28" spans="1:13" x14ac:dyDescent="0.25">
      <c r="A28" s="34">
        <v>21</v>
      </c>
      <c r="B28">
        <f t="shared" si="9"/>
        <v>7357.4743128140453</v>
      </c>
      <c r="C28">
        <f t="shared" si="10"/>
        <v>503.91315194430081</v>
      </c>
      <c r="D28">
        <f t="shared" si="2"/>
        <v>6853.5611608697445</v>
      </c>
      <c r="E28">
        <f t="shared" si="11"/>
        <v>865209.07558949711</v>
      </c>
      <c r="F28" s="34"/>
      <c r="H28" s="34">
        <v>21</v>
      </c>
      <c r="I28">
        <f t="shared" si="4"/>
        <v>19560.870885811222</v>
      </c>
      <c r="J28">
        <f t="shared" si="5"/>
        <v>1339.7233457787697</v>
      </c>
      <c r="K28">
        <f t="shared" si="6"/>
        <v>18221.147540032453</v>
      </c>
      <c r="L28">
        <f t="shared" si="8"/>
        <v>2300278.9132898995</v>
      </c>
      <c r="M28" s="34"/>
    </row>
    <row r="29" spans="1:13" x14ac:dyDescent="0.25">
      <c r="A29" s="34">
        <v>22</v>
      </c>
      <c r="B29">
        <f t="shared" si="9"/>
        <v>7357.4743128140453</v>
      </c>
      <c r="C29">
        <f t="shared" si="10"/>
        <v>507.90246439719249</v>
      </c>
      <c r="D29">
        <f t="shared" si="2"/>
        <v>6849.5718484168528</v>
      </c>
      <c r="E29">
        <f t="shared" si="11"/>
        <v>864701.17312509997</v>
      </c>
      <c r="F29" s="34"/>
      <c r="H29" s="34">
        <v>22</v>
      </c>
      <c r="I29">
        <f t="shared" si="4"/>
        <v>19560.870885811222</v>
      </c>
      <c r="J29">
        <f t="shared" si="5"/>
        <v>1350.3294889328499</v>
      </c>
      <c r="K29">
        <f t="shared" si="6"/>
        <v>18210.541396878372</v>
      </c>
      <c r="L29">
        <f t="shared" si="8"/>
        <v>2298928.5838009669</v>
      </c>
      <c r="M29" s="34"/>
    </row>
    <row r="30" spans="1:13" x14ac:dyDescent="0.25">
      <c r="A30" s="34">
        <v>23</v>
      </c>
      <c r="B30">
        <f t="shared" si="9"/>
        <v>7357.4743128140453</v>
      </c>
      <c r="C30">
        <f t="shared" si="10"/>
        <v>511.9233589070036</v>
      </c>
      <c r="D30">
        <f t="shared" si="2"/>
        <v>6845.5509539070417</v>
      </c>
      <c r="E30">
        <f t="shared" si="11"/>
        <v>864189.24976619298</v>
      </c>
      <c r="F30" s="34"/>
      <c r="H30" s="34">
        <v>23</v>
      </c>
      <c r="I30">
        <f t="shared" si="4"/>
        <v>19560.870885811222</v>
      </c>
      <c r="J30">
        <f t="shared" si="5"/>
        <v>1361.0195973869013</v>
      </c>
      <c r="K30">
        <f t="shared" si="6"/>
        <v>18199.851288424321</v>
      </c>
      <c r="L30">
        <f t="shared" si="8"/>
        <v>2297567.5642035799</v>
      </c>
      <c r="M30" s="34"/>
    </row>
    <row r="31" spans="1:13" x14ac:dyDescent="0.25">
      <c r="A31" s="34">
        <v>24</v>
      </c>
      <c r="B31">
        <f t="shared" si="9"/>
        <v>7357.4743128140453</v>
      </c>
      <c r="C31">
        <f t="shared" si="10"/>
        <v>515.97608549835149</v>
      </c>
      <c r="D31">
        <f t="shared" si="2"/>
        <v>6841.4982273156938</v>
      </c>
      <c r="E31">
        <f t="shared" si="11"/>
        <v>863673.27368069463</v>
      </c>
      <c r="F31" s="34">
        <f>F19+1</f>
        <v>3</v>
      </c>
      <c r="H31" s="34">
        <v>24</v>
      </c>
      <c r="I31">
        <f t="shared" si="4"/>
        <v>19560.870885811222</v>
      </c>
      <c r="J31">
        <f t="shared" si="5"/>
        <v>1371.7943358662124</v>
      </c>
      <c r="K31">
        <f t="shared" si="6"/>
        <v>18189.07654994501</v>
      </c>
      <c r="L31">
        <f t="shared" si="8"/>
        <v>2296195.7698677136</v>
      </c>
      <c r="M31" s="34">
        <f>M19+1</f>
        <v>6</v>
      </c>
    </row>
    <row r="32" spans="1:13" x14ac:dyDescent="0.25">
      <c r="A32" s="34">
        <v>25</v>
      </c>
      <c r="B32">
        <f t="shared" si="9"/>
        <v>7357.4743128140453</v>
      </c>
      <c r="C32">
        <f t="shared" si="10"/>
        <v>520.0608961752132</v>
      </c>
      <c r="D32">
        <f t="shared" si="2"/>
        <v>6837.4134166388321</v>
      </c>
      <c r="E32">
        <f t="shared" si="11"/>
        <v>863153.21278451942</v>
      </c>
      <c r="F32" s="34"/>
      <c r="H32" s="34">
        <v>25</v>
      </c>
      <c r="I32">
        <f t="shared" si="4"/>
        <v>19560.870885811222</v>
      </c>
      <c r="J32">
        <f t="shared" si="5"/>
        <v>1382.654374358488</v>
      </c>
      <c r="K32">
        <f t="shared" si="6"/>
        <v>18178.216511452734</v>
      </c>
      <c r="L32">
        <f t="shared" si="8"/>
        <v>2294813.1154933549</v>
      </c>
      <c r="M32" s="34"/>
    </row>
    <row r="33" spans="1:13" x14ac:dyDescent="0.25">
      <c r="A33" s="34">
        <v>26</v>
      </c>
      <c r="B33">
        <f t="shared" si="9"/>
        <v>7357.4743128140453</v>
      </c>
      <c r="C33">
        <f t="shared" si="10"/>
        <v>524.17804493659969</v>
      </c>
      <c r="D33">
        <f t="shared" si="2"/>
        <v>6833.2962678774456</v>
      </c>
      <c r="E33">
        <f t="shared" si="11"/>
        <v>862629.0347395828</v>
      </c>
      <c r="F33" s="1"/>
      <c r="H33" s="34">
        <v>26</v>
      </c>
      <c r="I33">
        <f t="shared" si="4"/>
        <v>19560.870885811222</v>
      </c>
      <c r="J33">
        <f t="shared" si="5"/>
        <v>1393.6003881554971</v>
      </c>
      <c r="K33">
        <f t="shared" si="6"/>
        <v>18167.270497655725</v>
      </c>
      <c r="L33">
        <f t="shared" si="8"/>
        <v>2293419.5151051995</v>
      </c>
      <c r="M33" s="1"/>
    </row>
    <row r="34" spans="1:13" x14ac:dyDescent="0.25">
      <c r="A34" s="34">
        <v>27</v>
      </c>
      <c r="B34">
        <f t="shared" si="9"/>
        <v>7357.4743128140453</v>
      </c>
      <c r="C34">
        <f t="shared" si="10"/>
        <v>528.32778779234832</v>
      </c>
      <c r="D34">
        <f t="shared" si="2"/>
        <v>6829.146525021697</v>
      </c>
      <c r="E34">
        <f t="shared" si="11"/>
        <v>862100.70695179049</v>
      </c>
      <c r="F34" s="34"/>
      <c r="H34" s="34">
        <v>27</v>
      </c>
      <c r="I34">
        <f t="shared" si="4"/>
        <v>19560.870885811222</v>
      </c>
      <c r="J34">
        <f t="shared" si="5"/>
        <v>1404.6330578950583</v>
      </c>
      <c r="K34">
        <f t="shared" si="6"/>
        <v>18156.237827916164</v>
      </c>
      <c r="L34">
        <f t="shared" si="8"/>
        <v>2292014.8820473044</v>
      </c>
      <c r="M34" s="34"/>
    </row>
    <row r="35" spans="1:13" x14ac:dyDescent="0.25">
      <c r="A35" s="34">
        <v>28</v>
      </c>
      <c r="B35">
        <f t="shared" si="9"/>
        <v>7357.4743128140453</v>
      </c>
      <c r="C35">
        <f t="shared" si="10"/>
        <v>532.51038277903808</v>
      </c>
      <c r="D35">
        <f t="shared" si="2"/>
        <v>6824.9639300350073</v>
      </c>
      <c r="E35">
        <f t="shared" si="11"/>
        <v>861568.19656901143</v>
      </c>
      <c r="F35" s="34"/>
      <c r="H35" s="34">
        <v>28</v>
      </c>
      <c r="I35">
        <f t="shared" si="4"/>
        <v>19560.870885811222</v>
      </c>
      <c r="J35">
        <f t="shared" si="5"/>
        <v>1415.7530696033973</v>
      </c>
      <c r="K35">
        <f t="shared" si="6"/>
        <v>18145.117816207825</v>
      </c>
      <c r="L35">
        <f t="shared" si="8"/>
        <v>2290599.1289777011</v>
      </c>
      <c r="M35" s="34"/>
    </row>
    <row r="36" spans="1:13" x14ac:dyDescent="0.25">
      <c r="A36" s="34">
        <v>29</v>
      </c>
      <c r="B36">
        <f t="shared" si="9"/>
        <v>7357.4743128140453</v>
      </c>
      <c r="C36">
        <f t="shared" si="10"/>
        <v>536.72608997603857</v>
      </c>
      <c r="D36">
        <f t="shared" si="2"/>
        <v>6820.7482228380068</v>
      </c>
      <c r="E36">
        <f t="shared" si="11"/>
        <v>861031.4704790354</v>
      </c>
      <c r="F36" s="34"/>
      <c r="H36" s="34">
        <v>29</v>
      </c>
      <c r="I36">
        <f t="shared" si="4"/>
        <v>19560.870885811222</v>
      </c>
      <c r="J36">
        <f t="shared" si="5"/>
        <v>1426.9611147377545</v>
      </c>
      <c r="K36">
        <f t="shared" si="6"/>
        <v>18133.909771073468</v>
      </c>
      <c r="L36">
        <f t="shared" si="8"/>
        <v>2289172.1678629634</v>
      </c>
      <c r="M36" s="34"/>
    </row>
    <row r="37" spans="1:13" x14ac:dyDescent="0.25">
      <c r="A37" s="34">
        <v>30</v>
      </c>
      <c r="B37">
        <f t="shared" si="9"/>
        <v>7357.4743128140453</v>
      </c>
      <c r="C37">
        <f t="shared" si="10"/>
        <v>540.97517152168166</v>
      </c>
      <c r="D37">
        <f t="shared" si="2"/>
        <v>6816.4991412923637</v>
      </c>
      <c r="E37">
        <f t="shared" si="11"/>
        <v>860490.49530751375</v>
      </c>
      <c r="F37" s="34"/>
      <c r="H37" s="34">
        <v>30</v>
      </c>
      <c r="I37">
        <f t="shared" si="4"/>
        <v>19560.870885811222</v>
      </c>
      <c r="J37">
        <f t="shared" si="5"/>
        <v>1438.2578902294299</v>
      </c>
      <c r="K37">
        <f t="shared" si="6"/>
        <v>18122.612995581792</v>
      </c>
      <c r="L37">
        <f t="shared" si="8"/>
        <v>2287733.9099727338</v>
      </c>
      <c r="M37" s="34"/>
    </row>
    <row r="38" spans="1:13" x14ac:dyDescent="0.25">
      <c r="A38" s="34">
        <v>31</v>
      </c>
      <c r="B38">
        <f t="shared" si="9"/>
        <v>7357.4743128140453</v>
      </c>
      <c r="C38">
        <f t="shared" si="10"/>
        <v>545.25789162956153</v>
      </c>
      <c r="D38">
        <f t="shared" si="2"/>
        <v>6812.2164211844838</v>
      </c>
      <c r="E38">
        <f t="shared" si="11"/>
        <v>859945.23741588416</v>
      </c>
      <c r="F38" s="34"/>
      <c r="H38" s="34">
        <v>31</v>
      </c>
      <c r="I38">
        <f t="shared" si="4"/>
        <v>19560.870885811222</v>
      </c>
      <c r="J38">
        <f t="shared" si="5"/>
        <v>1449.6440985270783</v>
      </c>
      <c r="K38">
        <f t="shared" si="6"/>
        <v>18111.226787284144</v>
      </c>
      <c r="L38">
        <f t="shared" si="8"/>
        <v>2286284.2658742066</v>
      </c>
      <c r="M38" s="34"/>
    </row>
    <row r="39" spans="1:13" x14ac:dyDescent="0.25">
      <c r="A39" s="34">
        <v>32</v>
      </c>
      <c r="B39">
        <f t="shared" si="9"/>
        <v>7357.4743128140453</v>
      </c>
      <c r="C39">
        <f t="shared" si="10"/>
        <v>549.5745166049619</v>
      </c>
      <c r="D39">
        <f t="shared" si="2"/>
        <v>6807.8997962090834</v>
      </c>
      <c r="E39">
        <f t="shared" si="11"/>
        <v>859395.66289927915</v>
      </c>
      <c r="F39" s="34"/>
      <c r="H39" s="34">
        <v>32</v>
      </c>
      <c r="I39">
        <f t="shared" si="4"/>
        <v>19560.870885811222</v>
      </c>
      <c r="J39">
        <f t="shared" si="5"/>
        <v>1461.12044764042</v>
      </c>
      <c r="K39">
        <f t="shared" si="6"/>
        <v>18099.750438170802</v>
      </c>
      <c r="L39">
        <f t="shared" si="8"/>
        <v>2284823.1454265662</v>
      </c>
      <c r="M39" s="34"/>
    </row>
    <row r="40" spans="1:13" x14ac:dyDescent="0.25">
      <c r="A40" s="34">
        <v>33</v>
      </c>
      <c r="B40">
        <f t="shared" si="9"/>
        <v>7357.4743128140453</v>
      </c>
      <c r="C40">
        <f t="shared" si="10"/>
        <v>553.92531486141797</v>
      </c>
      <c r="D40">
        <f t="shared" si="2"/>
        <v>6803.5489979526274</v>
      </c>
      <c r="E40">
        <f t="shared" si="11"/>
        <v>858841.73758441769</v>
      </c>
      <c r="F40" s="34"/>
      <c r="H40" s="34">
        <v>33</v>
      </c>
      <c r="I40">
        <f t="shared" si="4"/>
        <v>19560.870885811222</v>
      </c>
      <c r="J40">
        <f t="shared" si="5"/>
        <v>1472.6876511842383</v>
      </c>
      <c r="K40">
        <f t="shared" si="6"/>
        <v>18088.183234626984</v>
      </c>
      <c r="L40">
        <f t="shared" si="8"/>
        <v>2283350.4577753819</v>
      </c>
      <c r="M40" s="34"/>
    </row>
    <row r="41" spans="1:13" x14ac:dyDescent="0.25">
      <c r="A41" s="34">
        <v>34</v>
      </c>
      <c r="B41">
        <f t="shared" si="9"/>
        <v>7357.4743128140453</v>
      </c>
      <c r="C41">
        <f t="shared" si="10"/>
        <v>558.31055693740473</v>
      </c>
      <c r="D41">
        <f t="shared" si="2"/>
        <v>6799.1637558766406</v>
      </c>
      <c r="E41">
        <f t="shared" si="11"/>
        <v>858283.42702748033</v>
      </c>
      <c r="F41" s="34"/>
      <c r="H41" s="34">
        <v>34</v>
      </c>
      <c r="I41">
        <f t="shared" si="4"/>
        <v>19560.870885811222</v>
      </c>
      <c r="J41">
        <f t="shared" si="5"/>
        <v>1484.3464284227812</v>
      </c>
      <c r="K41">
        <f t="shared" si="6"/>
        <v>18076.524457388441</v>
      </c>
      <c r="L41">
        <f t="shared" si="8"/>
        <v>2281866.1113469591</v>
      </c>
      <c r="M41" s="34"/>
    </row>
    <row r="42" spans="1:13" x14ac:dyDescent="0.25">
      <c r="A42" s="34">
        <v>35</v>
      </c>
      <c r="B42">
        <f t="shared" si="9"/>
        <v>7357.4743128140453</v>
      </c>
      <c r="C42">
        <f t="shared" si="10"/>
        <v>562.73051551315984</v>
      </c>
      <c r="D42">
        <f t="shared" si="2"/>
        <v>6794.7437973008855</v>
      </c>
      <c r="E42">
        <f t="shared" si="11"/>
        <v>857720.69651196722</v>
      </c>
      <c r="F42" s="34"/>
      <c r="H42" s="34">
        <v>35</v>
      </c>
      <c r="I42">
        <f t="shared" si="4"/>
        <v>19560.870885811222</v>
      </c>
      <c r="J42">
        <f t="shared" si="5"/>
        <v>1496.0975043144608</v>
      </c>
      <c r="K42">
        <f t="shared" si="6"/>
        <v>18064.773381496761</v>
      </c>
      <c r="L42">
        <f t="shared" si="8"/>
        <v>2280370.0138426446</v>
      </c>
      <c r="M42" s="34"/>
    </row>
    <row r="43" spans="1:13" x14ac:dyDescent="0.25">
      <c r="A43" s="34">
        <v>36</v>
      </c>
      <c r="B43">
        <f t="shared" si="9"/>
        <v>7357.4743128140453</v>
      </c>
      <c r="C43">
        <f t="shared" si="10"/>
        <v>567.18546542763761</v>
      </c>
      <c r="D43">
        <f t="shared" si="2"/>
        <v>6790.2888473864077</v>
      </c>
      <c r="E43">
        <f t="shared" si="11"/>
        <v>857153.51104653964</v>
      </c>
      <c r="F43" s="34">
        <f>F31+1</f>
        <v>4</v>
      </c>
      <c r="H43" s="34">
        <v>36</v>
      </c>
      <c r="I43">
        <f t="shared" si="4"/>
        <v>19560.870885811222</v>
      </c>
      <c r="J43">
        <f t="shared" si="5"/>
        <v>1507.9416095569504</v>
      </c>
      <c r="K43">
        <f t="shared" si="6"/>
        <v>18052.929276254272</v>
      </c>
      <c r="L43">
        <f t="shared" si="8"/>
        <v>2278862.0722330878</v>
      </c>
      <c r="M43" s="34">
        <f>M31+1</f>
        <v>7</v>
      </c>
    </row>
    <row r="44" spans="1:13" x14ac:dyDescent="0.25">
      <c r="A44" s="34">
        <v>37</v>
      </c>
      <c r="B44">
        <f t="shared" si="9"/>
        <v>7357.4743128140453</v>
      </c>
      <c r="C44">
        <f t="shared" si="10"/>
        <v>571.67568369560649</v>
      </c>
      <c r="D44">
        <f t="shared" si="2"/>
        <v>6785.7986291184388</v>
      </c>
      <c r="E44">
        <f t="shared" si="11"/>
        <v>856581.83536284405</v>
      </c>
      <c r="F44" s="34"/>
      <c r="H44" s="34">
        <v>37</v>
      </c>
      <c r="I44">
        <f t="shared" si="4"/>
        <v>19560.870885811222</v>
      </c>
      <c r="J44">
        <f t="shared" si="5"/>
        <v>1519.8794806326077</v>
      </c>
      <c r="K44">
        <f t="shared" si="6"/>
        <v>18040.991405178615</v>
      </c>
      <c r="L44">
        <f t="shared" si="8"/>
        <v>2277342.1927524554</v>
      </c>
      <c r="M44" s="34"/>
    </row>
    <row r="45" spans="1:13" x14ac:dyDescent="0.25">
      <c r="A45" s="34">
        <v>38</v>
      </c>
      <c r="B45">
        <f t="shared" si="9"/>
        <v>7357.4743128140453</v>
      </c>
      <c r="C45">
        <f t="shared" si="10"/>
        <v>576.20144952486316</v>
      </c>
      <c r="D45">
        <f t="shared" si="2"/>
        <v>6781.2728632891822</v>
      </c>
      <c r="E45">
        <f t="shared" si="11"/>
        <v>856005.63391331921</v>
      </c>
      <c r="F45" s="34"/>
      <c r="H45" s="34">
        <v>38</v>
      </c>
      <c r="I45">
        <f t="shared" si="4"/>
        <v>19560.870885811222</v>
      </c>
      <c r="J45">
        <f t="shared" si="5"/>
        <v>1531.9118598542846</v>
      </c>
      <c r="K45">
        <f t="shared" si="6"/>
        <v>18028.959025956938</v>
      </c>
      <c r="L45">
        <f t="shared" si="8"/>
        <v>2275810.2808926012</v>
      </c>
      <c r="M45" s="34"/>
    </row>
    <row r="46" spans="1:13" x14ac:dyDescent="0.25">
      <c r="A46" s="34">
        <v>39</v>
      </c>
      <c r="B46">
        <f t="shared" si="9"/>
        <v>7357.4743128140453</v>
      </c>
      <c r="C46">
        <f t="shared" si="10"/>
        <v>580.7630443336011</v>
      </c>
      <c r="D46">
        <f t="shared" si="2"/>
        <v>6776.7112684804442</v>
      </c>
      <c r="E46">
        <f t="shared" si="11"/>
        <v>855424.87086898566</v>
      </c>
      <c r="F46" s="1"/>
      <c r="H46" s="34">
        <v>39</v>
      </c>
      <c r="I46">
        <f t="shared" si="4"/>
        <v>19560.870885811222</v>
      </c>
      <c r="J46">
        <f t="shared" si="5"/>
        <v>1544.0394954114636</v>
      </c>
      <c r="K46">
        <f t="shared" si="6"/>
        <v>18016.831390399759</v>
      </c>
      <c r="L46">
        <f t="shared" si="8"/>
        <v>2274266.2413971899</v>
      </c>
      <c r="M46" s="1"/>
    </row>
    <row r="47" spans="1:13" x14ac:dyDescent="0.25">
      <c r="A47" s="34">
        <v>40</v>
      </c>
      <c r="B47">
        <f t="shared" si="9"/>
        <v>7357.4743128140453</v>
      </c>
      <c r="C47">
        <f t="shared" si="10"/>
        <v>585.36075176790928</v>
      </c>
      <c r="D47">
        <f t="shared" si="2"/>
        <v>6772.1135610461361</v>
      </c>
      <c r="E47">
        <f t="shared" si="11"/>
        <v>854839.51011721778</v>
      </c>
      <c r="F47" s="34"/>
      <c r="H47" s="34">
        <v>40</v>
      </c>
      <c r="I47">
        <f t="shared" si="4"/>
        <v>19560.870885811222</v>
      </c>
      <c r="J47">
        <f t="shared" si="5"/>
        <v>1556.2631414168027</v>
      </c>
      <c r="K47">
        <f t="shared" si="6"/>
        <v>18004.60774439442</v>
      </c>
      <c r="L47">
        <f t="shared" si="8"/>
        <v>2272709.978255773</v>
      </c>
      <c r="M47" s="34"/>
    </row>
    <row r="48" spans="1:13" x14ac:dyDescent="0.25">
      <c r="A48" s="34">
        <v>41</v>
      </c>
      <c r="B48">
        <f t="shared" si="9"/>
        <v>7357.4743128140453</v>
      </c>
      <c r="C48">
        <f t="shared" si="10"/>
        <v>589.99485771940363</v>
      </c>
      <c r="D48">
        <f t="shared" si="2"/>
        <v>6767.4794550946417</v>
      </c>
      <c r="E48">
        <f t="shared" si="11"/>
        <v>854249.51525949838</v>
      </c>
      <c r="F48" s="34"/>
      <c r="H48" s="34">
        <v>41</v>
      </c>
      <c r="I48">
        <f t="shared" si="4"/>
        <v>19560.870885811222</v>
      </c>
      <c r="J48">
        <f t="shared" si="5"/>
        <v>1568.5835579530212</v>
      </c>
      <c r="K48">
        <f t="shared" si="6"/>
        <v>17992.287327858201</v>
      </c>
      <c r="L48">
        <f t="shared" si="8"/>
        <v>2271141.3946978198</v>
      </c>
      <c r="M48" s="34"/>
    </row>
    <row r="49" spans="1:13" x14ac:dyDescent="0.25">
      <c r="A49" s="34">
        <v>42</v>
      </c>
      <c r="B49">
        <f t="shared" si="9"/>
        <v>7357.4743128140453</v>
      </c>
      <c r="C49">
        <f t="shared" si="10"/>
        <v>594.66565034301584</v>
      </c>
      <c r="D49">
        <f t="shared" si="2"/>
        <v>6762.8086624710295</v>
      </c>
      <c r="E49">
        <f t="shared" si="11"/>
        <v>853654.84960915532</v>
      </c>
      <c r="F49" s="34"/>
      <c r="H49" s="34">
        <v>42</v>
      </c>
      <c r="I49">
        <f t="shared" si="4"/>
        <v>19560.870885811222</v>
      </c>
      <c r="J49">
        <f t="shared" si="5"/>
        <v>1581.0015111201465</v>
      </c>
      <c r="K49">
        <f t="shared" si="6"/>
        <v>17979.869374691076</v>
      </c>
      <c r="L49">
        <f t="shared" si="8"/>
        <v>2269560.3931866996</v>
      </c>
      <c r="M49" s="34"/>
    </row>
    <row r="50" spans="1:13" x14ac:dyDescent="0.25">
      <c r="A50" s="34">
        <v>43</v>
      </c>
      <c r="B50">
        <f t="shared" si="9"/>
        <v>7357.4743128140453</v>
      </c>
      <c r="C50">
        <f t="shared" si="10"/>
        <v>599.37342007489951</v>
      </c>
      <c r="D50">
        <f t="shared" si="2"/>
        <v>6758.1008927391458</v>
      </c>
      <c r="E50">
        <f t="shared" si="11"/>
        <v>853055.47618908039</v>
      </c>
      <c r="F50" s="34"/>
      <c r="H50" s="34">
        <v>43</v>
      </c>
      <c r="I50">
        <f t="shared" si="4"/>
        <v>19560.870885811222</v>
      </c>
      <c r="J50">
        <f t="shared" si="5"/>
        <v>1593.517773083182</v>
      </c>
      <c r="K50">
        <f t="shared" si="6"/>
        <v>17967.35311272804</v>
      </c>
      <c r="L50">
        <f t="shared" si="8"/>
        <v>2267966.8754136162</v>
      </c>
      <c r="M50" s="34"/>
    </row>
    <row r="51" spans="1:13" x14ac:dyDescent="0.25">
      <c r="A51" s="34">
        <v>44</v>
      </c>
      <c r="B51">
        <f t="shared" si="9"/>
        <v>7357.4743128140453</v>
      </c>
      <c r="C51">
        <f t="shared" si="10"/>
        <v>604.11845965049179</v>
      </c>
      <c r="D51">
        <f t="shared" si="2"/>
        <v>6753.3558531635535</v>
      </c>
      <c r="E51">
        <f t="shared" si="11"/>
        <v>852451.35772942984</v>
      </c>
      <c r="F51" s="34"/>
      <c r="H51" s="34">
        <v>44</v>
      </c>
      <c r="I51">
        <f t="shared" si="4"/>
        <v>19560.870885811222</v>
      </c>
      <c r="J51">
        <f t="shared" si="5"/>
        <v>1606.1331221200926</v>
      </c>
      <c r="K51">
        <f t="shared" si="6"/>
        <v>17954.73776369113</v>
      </c>
      <c r="L51">
        <f t="shared" si="8"/>
        <v>2266360.7422914961</v>
      </c>
      <c r="M51" s="34"/>
    </row>
    <row r="52" spans="1:13" x14ac:dyDescent="0.25">
      <c r="A52" s="34">
        <v>45</v>
      </c>
      <c r="B52">
        <f t="shared" si="9"/>
        <v>7357.4743128140453</v>
      </c>
      <c r="C52">
        <f t="shared" si="10"/>
        <v>608.90106412272598</v>
      </c>
      <c r="D52">
        <f t="shared" si="2"/>
        <v>6748.5732486913193</v>
      </c>
      <c r="E52">
        <f t="shared" si="11"/>
        <v>851842.45666530717</v>
      </c>
      <c r="F52" s="34"/>
      <c r="H52" s="34">
        <v>45</v>
      </c>
      <c r="I52">
        <f t="shared" si="4"/>
        <v>19560.870885811222</v>
      </c>
      <c r="J52">
        <f t="shared" si="5"/>
        <v>1618.8483426702114</v>
      </c>
      <c r="K52">
        <f t="shared" si="6"/>
        <v>17942.022543141011</v>
      </c>
      <c r="L52">
        <f t="shared" si="8"/>
        <v>2264741.893948826</v>
      </c>
      <c r="M52" s="34"/>
    </row>
    <row r="53" spans="1:13" x14ac:dyDescent="0.25">
      <c r="A53" s="34">
        <v>46</v>
      </c>
      <c r="B53">
        <f t="shared" si="9"/>
        <v>7357.4743128140453</v>
      </c>
      <c r="C53">
        <f t="shared" si="10"/>
        <v>613.72153088036339</v>
      </c>
      <c r="D53">
        <f t="shared" si="2"/>
        <v>6743.7527819336819</v>
      </c>
      <c r="E53">
        <f t="shared" si="11"/>
        <v>851228.73513442685</v>
      </c>
      <c r="F53" s="34"/>
      <c r="H53" s="34">
        <v>46</v>
      </c>
      <c r="I53">
        <f t="shared" si="4"/>
        <v>19560.870885811222</v>
      </c>
      <c r="J53">
        <f t="shared" si="5"/>
        <v>1631.6642253830178</v>
      </c>
      <c r="K53">
        <f t="shared" si="6"/>
        <v>17929.206660428204</v>
      </c>
      <c r="L53">
        <f t="shared" si="8"/>
        <v>2263110.2297234428</v>
      </c>
      <c r="M53" s="34"/>
    </row>
    <row r="54" spans="1:13" x14ac:dyDescent="0.25">
      <c r="A54" s="34">
        <v>47</v>
      </c>
      <c r="B54">
        <f t="shared" si="9"/>
        <v>7357.4743128140453</v>
      </c>
      <c r="C54">
        <f t="shared" si="10"/>
        <v>618.58015966649873</v>
      </c>
      <c r="D54">
        <f t="shared" si="2"/>
        <v>6738.8941531475466</v>
      </c>
      <c r="E54">
        <f t="shared" si="11"/>
        <v>850610.15497476037</v>
      </c>
      <c r="F54" s="34"/>
      <c r="H54" s="34">
        <v>47</v>
      </c>
      <c r="I54">
        <f t="shared" si="4"/>
        <v>19560.870885811222</v>
      </c>
      <c r="J54">
        <f t="shared" si="5"/>
        <v>1644.5815671673008</v>
      </c>
      <c r="K54">
        <f t="shared" si="6"/>
        <v>17916.289318643921</v>
      </c>
      <c r="L54">
        <f t="shared" si="8"/>
        <v>2261465.6481562755</v>
      </c>
      <c r="M54" s="34"/>
    </row>
    <row r="55" spans="1:13" x14ac:dyDescent="0.25">
      <c r="A55" s="34">
        <v>48</v>
      </c>
      <c r="B55">
        <f t="shared" ref="B55:B118" si="12">IF(E54&gt;$F$2,$F$2,IF(E54&gt;0,(E54+D55),0))</f>
        <v>7357.4743128140453</v>
      </c>
      <c r="C55">
        <f t="shared" ref="C55:C118" si="13">B55-D55</f>
        <v>623.47725259719209</v>
      </c>
      <c r="D55">
        <f t="shared" si="2"/>
        <v>6733.9970602168532</v>
      </c>
      <c r="E55">
        <f t="shared" ref="E55:E118" si="14">E54-C55</f>
        <v>849986.67772216315</v>
      </c>
      <c r="F55" s="34">
        <f>F43+1</f>
        <v>5</v>
      </c>
      <c r="H55" s="34">
        <v>48</v>
      </c>
      <c r="I55">
        <f t="shared" si="4"/>
        <v>19560.870885811222</v>
      </c>
      <c r="J55">
        <f t="shared" si="5"/>
        <v>1657.6011712407089</v>
      </c>
      <c r="K55">
        <f t="shared" si="6"/>
        <v>17903.269714570513</v>
      </c>
      <c r="L55">
        <f t="shared" si="8"/>
        <v>2259808.0469850348</v>
      </c>
      <c r="M55" s="34">
        <f>M43+1</f>
        <v>8</v>
      </c>
    </row>
    <row r="56" spans="1:13" x14ac:dyDescent="0.25">
      <c r="A56" s="34">
        <v>49</v>
      </c>
      <c r="B56">
        <f t="shared" si="12"/>
        <v>7357.4743128140453</v>
      </c>
      <c r="C56">
        <f t="shared" si="13"/>
        <v>628.41311418025452</v>
      </c>
      <c r="D56">
        <f t="shared" si="2"/>
        <v>6729.0611986337908</v>
      </c>
      <c r="E56">
        <f t="shared" si="14"/>
        <v>849358.26460798294</v>
      </c>
      <c r="F56" s="34"/>
      <c r="H56" s="34">
        <v>49</v>
      </c>
      <c r="I56">
        <f t="shared" si="4"/>
        <v>19560.870885811222</v>
      </c>
      <c r="J56">
        <f t="shared" si="5"/>
        <v>1670.7238471796954</v>
      </c>
      <c r="K56">
        <f t="shared" si="6"/>
        <v>17890.147038631527</v>
      </c>
      <c r="L56">
        <f t="shared" si="8"/>
        <v>2258137.3231378552</v>
      </c>
      <c r="M56" s="34"/>
    </row>
    <row r="57" spans="1:13" x14ac:dyDescent="0.25">
      <c r="A57" s="34">
        <v>50</v>
      </c>
      <c r="B57">
        <f t="shared" si="12"/>
        <v>7357.4743128140453</v>
      </c>
      <c r="C57">
        <f t="shared" si="13"/>
        <v>633.38805133418009</v>
      </c>
      <c r="D57">
        <f t="shared" si="2"/>
        <v>6724.0862614798652</v>
      </c>
      <c r="E57">
        <f t="shared" si="14"/>
        <v>848724.87655664876</v>
      </c>
      <c r="F57" s="34"/>
      <c r="H57" s="34">
        <v>50</v>
      </c>
      <c r="I57">
        <f t="shared" si="4"/>
        <v>19560.870885811222</v>
      </c>
      <c r="J57">
        <f t="shared" si="5"/>
        <v>1683.9504109698682</v>
      </c>
      <c r="K57">
        <f t="shared" si="6"/>
        <v>17876.920474841354</v>
      </c>
      <c r="L57">
        <f t="shared" si="8"/>
        <v>2256453.3727268851</v>
      </c>
      <c r="M57" s="34"/>
    </row>
    <row r="58" spans="1:13" x14ac:dyDescent="0.25">
      <c r="A58" s="34">
        <v>51</v>
      </c>
      <c r="B58">
        <f t="shared" si="12"/>
        <v>7357.4743128140453</v>
      </c>
      <c r="C58">
        <f t="shared" si="13"/>
        <v>638.40237340724252</v>
      </c>
      <c r="D58">
        <f t="shared" si="2"/>
        <v>6719.0719394068028</v>
      </c>
      <c r="E58">
        <f t="shared" si="14"/>
        <v>848086.47418324149</v>
      </c>
      <c r="F58" s="34"/>
      <c r="H58" s="34">
        <v>51</v>
      </c>
      <c r="I58">
        <f t="shared" si="4"/>
        <v>19560.870885811222</v>
      </c>
      <c r="J58">
        <f t="shared" si="5"/>
        <v>1697.2816850567142</v>
      </c>
      <c r="K58">
        <f t="shared" si="6"/>
        <v>17863.589200754508</v>
      </c>
      <c r="L58">
        <f t="shared" si="8"/>
        <v>2254756.0910418285</v>
      </c>
      <c r="M58" s="34"/>
    </row>
    <row r="59" spans="1:13" x14ac:dyDescent="0.25">
      <c r="A59" s="34">
        <v>52</v>
      </c>
      <c r="B59">
        <f t="shared" si="12"/>
        <v>7357.4743128140453</v>
      </c>
      <c r="C59">
        <f t="shared" si="13"/>
        <v>643.45639219671739</v>
      </c>
      <c r="D59">
        <f t="shared" si="2"/>
        <v>6714.0179206173279</v>
      </c>
      <c r="E59">
        <f t="shared" si="14"/>
        <v>847443.01779104478</v>
      </c>
      <c r="F59" s="34"/>
      <c r="H59" s="34">
        <v>52</v>
      </c>
      <c r="I59">
        <f t="shared" si="4"/>
        <v>19560.870885811222</v>
      </c>
      <c r="J59">
        <f t="shared" si="5"/>
        <v>1710.7184983967454</v>
      </c>
      <c r="K59">
        <f t="shared" si="6"/>
        <v>17850.152387414477</v>
      </c>
      <c r="L59">
        <f t="shared" si="8"/>
        <v>2253045.3725434318</v>
      </c>
      <c r="M59" s="34"/>
    </row>
    <row r="60" spans="1:13" x14ac:dyDescent="0.25">
      <c r="A60" s="34">
        <v>53</v>
      </c>
      <c r="B60">
        <f t="shared" si="12"/>
        <v>7357.4743128140453</v>
      </c>
      <c r="C60">
        <f t="shared" si="13"/>
        <v>648.55042196827435</v>
      </c>
      <c r="D60">
        <f t="shared" si="2"/>
        <v>6708.923890845771</v>
      </c>
      <c r="E60">
        <f t="shared" si="14"/>
        <v>846794.46736907656</v>
      </c>
      <c r="F60" s="1"/>
      <c r="H60" s="34">
        <v>53</v>
      </c>
      <c r="I60">
        <f t="shared" si="4"/>
        <v>19560.870885811222</v>
      </c>
      <c r="J60">
        <f t="shared" si="5"/>
        <v>1724.2616865090531</v>
      </c>
      <c r="K60">
        <f t="shared" si="6"/>
        <v>17836.609199302169</v>
      </c>
      <c r="L60">
        <f t="shared" si="8"/>
        <v>2251321.1108569228</v>
      </c>
      <c r="M60" s="1"/>
    </row>
    <row r="61" spans="1:13" x14ac:dyDescent="0.25">
      <c r="A61" s="34">
        <v>54</v>
      </c>
      <c r="B61">
        <f t="shared" si="12"/>
        <v>7357.4743128140453</v>
      </c>
      <c r="C61">
        <f t="shared" si="13"/>
        <v>653.68477947552219</v>
      </c>
      <c r="D61">
        <f t="shared" si="2"/>
        <v>6703.7895333385231</v>
      </c>
      <c r="E61">
        <f t="shared" si="14"/>
        <v>846140.782589601</v>
      </c>
      <c r="F61" s="1"/>
      <c r="H61" s="34">
        <v>54</v>
      </c>
      <c r="I61">
        <f t="shared" si="4"/>
        <v>19560.870885811222</v>
      </c>
      <c r="J61">
        <f t="shared" si="5"/>
        <v>1737.9120915272506</v>
      </c>
      <c r="K61">
        <f t="shared" si="6"/>
        <v>17822.958794283972</v>
      </c>
      <c r="L61">
        <f t="shared" si="8"/>
        <v>2249583.1987653957</v>
      </c>
      <c r="M61" s="1"/>
    </row>
    <row r="62" spans="1:13" x14ac:dyDescent="0.25">
      <c r="A62" s="34">
        <v>55</v>
      </c>
      <c r="B62">
        <f t="shared" si="12"/>
        <v>7357.4743128140453</v>
      </c>
      <c r="C62">
        <f t="shared" si="13"/>
        <v>658.85978397970484</v>
      </c>
      <c r="D62">
        <f t="shared" si="2"/>
        <v>6698.6145288343405</v>
      </c>
      <c r="E62">
        <f t="shared" si="14"/>
        <v>845481.92280562129</v>
      </c>
      <c r="F62" s="34"/>
      <c r="H62" s="34">
        <v>55</v>
      </c>
      <c r="I62">
        <f t="shared" si="4"/>
        <v>19560.870885811222</v>
      </c>
      <c r="J62">
        <f t="shared" si="5"/>
        <v>1751.6705622518384</v>
      </c>
      <c r="K62">
        <f t="shared" si="6"/>
        <v>17809.200323559384</v>
      </c>
      <c r="L62">
        <f t="shared" si="8"/>
        <v>2247831.5282031437</v>
      </c>
      <c r="M62" s="34"/>
    </row>
    <row r="63" spans="1:13" x14ac:dyDescent="0.25">
      <c r="A63" s="34">
        <v>56</v>
      </c>
      <c r="B63">
        <f t="shared" si="12"/>
        <v>7357.4743128140453</v>
      </c>
      <c r="C63">
        <f t="shared" si="13"/>
        <v>664.07575726954292</v>
      </c>
      <c r="D63">
        <f t="shared" si="2"/>
        <v>6693.3985555445024</v>
      </c>
      <c r="E63">
        <f t="shared" si="14"/>
        <v>844817.84704835177</v>
      </c>
      <c r="F63" s="34"/>
      <c r="H63" s="34">
        <v>56</v>
      </c>
      <c r="I63">
        <f t="shared" si="4"/>
        <v>19560.870885811222</v>
      </c>
      <c r="J63">
        <f t="shared" si="5"/>
        <v>1765.5379542030023</v>
      </c>
      <c r="K63">
        <f t="shared" si="6"/>
        <v>17795.33293160822</v>
      </c>
      <c r="L63">
        <f t="shared" si="8"/>
        <v>2246065.9902489409</v>
      </c>
      <c r="M63" s="34"/>
    </row>
    <row r="64" spans="1:13" x14ac:dyDescent="0.25">
      <c r="A64" s="34">
        <v>57</v>
      </c>
      <c r="B64">
        <f t="shared" si="12"/>
        <v>7357.4743128140453</v>
      </c>
      <c r="C64">
        <f t="shared" si="13"/>
        <v>669.33302368125987</v>
      </c>
      <c r="D64">
        <f t="shared" si="2"/>
        <v>6688.1412891327855</v>
      </c>
      <c r="E64">
        <f t="shared" si="14"/>
        <v>844148.51402467047</v>
      </c>
      <c r="F64" s="34"/>
      <c r="H64" s="34">
        <v>57</v>
      </c>
      <c r="I64">
        <f t="shared" si="4"/>
        <v>19560.870885811222</v>
      </c>
      <c r="J64">
        <f t="shared" si="5"/>
        <v>1779.5151296737713</v>
      </c>
      <c r="K64">
        <f t="shared" si="6"/>
        <v>17781.355756137451</v>
      </c>
      <c r="L64">
        <f t="shared" si="8"/>
        <v>2244286.4751192671</v>
      </c>
      <c r="M64" s="34"/>
    </row>
    <row r="65" spans="1:13" x14ac:dyDescent="0.25">
      <c r="A65" s="34">
        <v>58</v>
      </c>
      <c r="B65">
        <f t="shared" si="12"/>
        <v>7357.4743128140453</v>
      </c>
      <c r="C65">
        <f t="shared" si="13"/>
        <v>674.63191011873732</v>
      </c>
      <c r="D65">
        <f t="shared" si="2"/>
        <v>6682.842402695308</v>
      </c>
      <c r="E65">
        <f t="shared" si="14"/>
        <v>843473.88211455173</v>
      </c>
      <c r="F65" s="34"/>
      <c r="H65" s="34">
        <v>58</v>
      </c>
      <c r="I65">
        <f t="shared" si="4"/>
        <v>19560.870885811222</v>
      </c>
      <c r="J65">
        <f t="shared" si="5"/>
        <v>1793.6029577836925</v>
      </c>
      <c r="K65">
        <f t="shared" si="6"/>
        <v>17767.26792802753</v>
      </c>
      <c r="L65">
        <f t="shared" si="8"/>
        <v>2242492.8721614834</v>
      </c>
      <c r="M65" s="34"/>
    </row>
    <row r="66" spans="1:13" x14ac:dyDescent="0.25">
      <c r="A66" s="34">
        <v>59</v>
      </c>
      <c r="B66">
        <f t="shared" si="12"/>
        <v>7357.4743128140453</v>
      </c>
      <c r="C66">
        <f t="shared" si="13"/>
        <v>679.97274607384406</v>
      </c>
      <c r="D66">
        <f t="shared" si="2"/>
        <v>6677.5015667402013</v>
      </c>
      <c r="E66">
        <f t="shared" si="14"/>
        <v>842793.90936847788</v>
      </c>
      <c r="F66" s="34"/>
      <c r="H66" s="34">
        <v>59</v>
      </c>
      <c r="I66">
        <f t="shared" si="4"/>
        <v>19560.870885811222</v>
      </c>
      <c r="J66">
        <f t="shared" si="5"/>
        <v>1807.8023145328116</v>
      </c>
      <c r="K66">
        <f t="shared" si="6"/>
        <v>17753.068571278411</v>
      </c>
      <c r="L66">
        <f t="shared" si="8"/>
        <v>2240685.0698469505</v>
      </c>
      <c r="M66" s="34"/>
    </row>
    <row r="67" spans="1:13" x14ac:dyDescent="0.25">
      <c r="A67" s="34">
        <v>60</v>
      </c>
      <c r="B67">
        <f t="shared" si="12"/>
        <v>7357.4743128140453</v>
      </c>
      <c r="C67">
        <f t="shared" si="13"/>
        <v>685.35586364692881</v>
      </c>
      <c r="D67">
        <f t="shared" si="2"/>
        <v>6672.1184491671165</v>
      </c>
      <c r="E67">
        <f t="shared" si="14"/>
        <v>842108.55350483092</v>
      </c>
      <c r="F67" s="34">
        <f>F55+1</f>
        <v>6</v>
      </c>
      <c r="H67" s="34">
        <v>60</v>
      </c>
      <c r="I67">
        <f t="shared" si="4"/>
        <v>19560.870885811222</v>
      </c>
      <c r="J67">
        <f t="shared" si="5"/>
        <v>1822.1140828561984</v>
      </c>
      <c r="K67">
        <f t="shared" si="6"/>
        <v>17738.756802955024</v>
      </c>
      <c r="L67">
        <f t="shared" si="8"/>
        <v>2238862.9557640944</v>
      </c>
      <c r="M67" s="34">
        <f>M55+1</f>
        <v>9</v>
      </c>
    </row>
    <row r="68" spans="1:13" x14ac:dyDescent="0.25">
      <c r="A68" s="34">
        <v>61</v>
      </c>
      <c r="B68">
        <f t="shared" si="12"/>
        <v>7357.4743128140453</v>
      </c>
      <c r="C68">
        <f t="shared" si="13"/>
        <v>690.78159756746663</v>
      </c>
      <c r="D68">
        <f t="shared" si="2"/>
        <v>6666.6927152465787</v>
      </c>
      <c r="E68">
        <f t="shared" si="14"/>
        <v>841417.77190726344</v>
      </c>
      <c r="F68" s="34"/>
      <c r="H68" s="34">
        <v>61</v>
      </c>
      <c r="I68">
        <f t="shared" si="4"/>
        <v>19560.870885811222</v>
      </c>
      <c r="J68">
        <f t="shared" si="5"/>
        <v>1836.539152678808</v>
      </c>
      <c r="K68">
        <f t="shared" si="6"/>
        <v>17724.331733132414</v>
      </c>
      <c r="L68">
        <f t="shared" si="8"/>
        <v>2237026.4166114153</v>
      </c>
      <c r="M68" s="34"/>
    </row>
    <row r="69" spans="1:13" x14ac:dyDescent="0.25">
      <c r="A69" s="34">
        <v>62</v>
      </c>
      <c r="B69">
        <f t="shared" si="12"/>
        <v>7357.4743128140453</v>
      </c>
      <c r="C69">
        <f t="shared" si="13"/>
        <v>696.25028521487638</v>
      </c>
      <c r="D69">
        <f t="shared" si="2"/>
        <v>6661.2240275991689</v>
      </c>
      <c r="E69">
        <f t="shared" si="14"/>
        <v>840721.52162204857</v>
      </c>
      <c r="F69" s="34"/>
      <c r="H69" s="34">
        <v>62</v>
      </c>
      <c r="I69">
        <f t="shared" si="4"/>
        <v>19560.870885811222</v>
      </c>
      <c r="J69">
        <f t="shared" si="5"/>
        <v>1851.0784209708509</v>
      </c>
      <c r="K69">
        <f t="shared" si="6"/>
        <v>17709.792464840371</v>
      </c>
      <c r="L69">
        <f t="shared" si="8"/>
        <v>2235175.3381904443</v>
      </c>
      <c r="M69" s="34"/>
    </row>
    <row r="70" spans="1:13" x14ac:dyDescent="0.25">
      <c r="A70" s="34">
        <v>63</v>
      </c>
      <c r="B70">
        <f t="shared" si="12"/>
        <v>7357.4743128140453</v>
      </c>
      <c r="C70">
        <f t="shared" si="13"/>
        <v>701.76226663949456</v>
      </c>
      <c r="D70">
        <f t="shared" si="2"/>
        <v>6655.7120461745508</v>
      </c>
      <c r="E70">
        <f t="shared" si="14"/>
        <v>840019.75935540907</v>
      </c>
      <c r="F70" s="34"/>
      <c r="H70" s="34">
        <v>63</v>
      </c>
      <c r="I70">
        <f t="shared" si="4"/>
        <v>19560.870885811222</v>
      </c>
      <c r="J70">
        <f t="shared" si="5"/>
        <v>1865.7327918035371</v>
      </c>
      <c r="K70">
        <f t="shared" si="6"/>
        <v>17695.138094007685</v>
      </c>
      <c r="L70">
        <f t="shared" si="8"/>
        <v>2233309.605398641</v>
      </c>
      <c r="M70" s="34"/>
    </row>
    <row r="71" spans="1:13" x14ac:dyDescent="0.25">
      <c r="A71" s="34">
        <v>64</v>
      </c>
      <c r="B71">
        <f t="shared" si="12"/>
        <v>7357.4743128140453</v>
      </c>
      <c r="C71">
        <f t="shared" si="13"/>
        <v>707.31788458372284</v>
      </c>
      <c r="D71">
        <f t="shared" si="2"/>
        <v>6650.1564282303225</v>
      </c>
      <c r="E71">
        <f t="shared" si="14"/>
        <v>839312.44147082535</v>
      </c>
      <c r="F71" s="34"/>
      <c r="H71" s="34">
        <v>64</v>
      </c>
      <c r="I71">
        <f t="shared" si="4"/>
        <v>19560.870885811222</v>
      </c>
      <c r="J71">
        <f t="shared" si="5"/>
        <v>1880.5031764053165</v>
      </c>
      <c r="K71">
        <f t="shared" si="6"/>
        <v>17680.367709405906</v>
      </c>
      <c r="L71">
        <f t="shared" si="8"/>
        <v>2231429.1022222359</v>
      </c>
      <c r="M71" s="34"/>
    </row>
    <row r="72" spans="1:13" x14ac:dyDescent="0.25">
      <c r="A72" s="34">
        <v>65</v>
      </c>
      <c r="B72">
        <f t="shared" si="12"/>
        <v>7357.4743128140453</v>
      </c>
      <c r="C72">
        <f t="shared" si="13"/>
        <v>712.91748450334399</v>
      </c>
      <c r="D72">
        <f t="shared" si="2"/>
        <v>6644.5568283107013</v>
      </c>
      <c r="E72">
        <f t="shared" si="14"/>
        <v>838599.52398632199</v>
      </c>
      <c r="F72" s="34"/>
      <c r="H72" s="34">
        <v>65</v>
      </c>
      <c r="I72">
        <f t="shared" si="4"/>
        <v>19560.870885811222</v>
      </c>
      <c r="J72">
        <f t="shared" si="5"/>
        <v>1895.3904932185214</v>
      </c>
      <c r="K72">
        <f t="shared" si="6"/>
        <v>17665.480392592701</v>
      </c>
      <c r="L72">
        <f t="shared" si="8"/>
        <v>2229533.7117290176</v>
      </c>
      <c r="M72" s="34"/>
    </row>
    <row r="73" spans="1:13" x14ac:dyDescent="0.25">
      <c r="A73" s="34">
        <v>66</v>
      </c>
      <c r="B73">
        <f t="shared" si="12"/>
        <v>7357.4743128140453</v>
      </c>
      <c r="C73">
        <f t="shared" si="13"/>
        <v>718.56141458899674</v>
      </c>
      <c r="D73">
        <f t="shared" ref="D73:D136" si="15">E72*$D$3/12</f>
        <v>6638.9128982250486</v>
      </c>
      <c r="E73">
        <f t="shared" si="14"/>
        <v>837880.96257173305</v>
      </c>
      <c r="F73" s="34"/>
      <c r="H73" s="34">
        <v>66</v>
      </c>
      <c r="I73">
        <f t="shared" ref="I73:I136" si="16">IF(L72&gt;$M$2,$M$2,IF(L72&gt;0,(L72+K73),0))</f>
        <v>19560.870885811222</v>
      </c>
      <c r="J73">
        <f t="shared" ref="J73:J136" si="17">I73-K73</f>
        <v>1910.3956679564981</v>
      </c>
      <c r="K73">
        <f t="shared" ref="K73:K136" si="18">L72*$D$3/12</f>
        <v>17650.475217854724</v>
      </c>
      <c r="L73">
        <f t="shared" si="8"/>
        <v>2227623.3160610609</v>
      </c>
      <c r="M73" s="34"/>
    </row>
    <row r="74" spans="1:13" x14ac:dyDescent="0.25">
      <c r="A74" s="34">
        <v>67</v>
      </c>
      <c r="B74">
        <f t="shared" si="12"/>
        <v>7357.4743128140453</v>
      </c>
      <c r="C74">
        <f t="shared" si="13"/>
        <v>724.25002578782551</v>
      </c>
      <c r="D74">
        <f t="shared" si="15"/>
        <v>6633.2242870262198</v>
      </c>
      <c r="E74">
        <f t="shared" si="14"/>
        <v>837156.71254594519</v>
      </c>
      <c r="F74" s="1"/>
      <c r="H74" s="34">
        <v>67</v>
      </c>
      <c r="I74">
        <f t="shared" si="16"/>
        <v>19560.870885811222</v>
      </c>
      <c r="J74">
        <f t="shared" si="17"/>
        <v>1925.5196336611589</v>
      </c>
      <c r="K74">
        <f t="shared" si="18"/>
        <v>17635.351252150063</v>
      </c>
      <c r="L74">
        <f t="shared" si="8"/>
        <v>2225697.7964273999</v>
      </c>
      <c r="M74" s="1"/>
    </row>
    <row r="75" spans="1:13" x14ac:dyDescent="0.25">
      <c r="A75" s="34">
        <v>68</v>
      </c>
      <c r="B75">
        <f t="shared" si="12"/>
        <v>7357.4743128140453</v>
      </c>
      <c r="C75">
        <f t="shared" si="13"/>
        <v>729.98367182531274</v>
      </c>
      <c r="D75">
        <f t="shared" si="15"/>
        <v>6627.4906409887326</v>
      </c>
      <c r="E75">
        <f t="shared" si="14"/>
        <v>836426.72887411993</v>
      </c>
      <c r="F75" s="34"/>
      <c r="H75" s="34">
        <v>68</v>
      </c>
      <c r="I75">
        <f t="shared" si="16"/>
        <v>19560.870885811222</v>
      </c>
      <c r="J75">
        <f t="shared" si="17"/>
        <v>1940.7633307609722</v>
      </c>
      <c r="K75">
        <f t="shared" si="18"/>
        <v>17620.10755505025</v>
      </c>
      <c r="L75">
        <f t="shared" si="8"/>
        <v>2223757.033096639</v>
      </c>
      <c r="M75" s="34"/>
    </row>
    <row r="76" spans="1:13" x14ac:dyDescent="0.25">
      <c r="A76" s="34">
        <v>69</v>
      </c>
      <c r="B76">
        <f t="shared" si="12"/>
        <v>7357.4743128140453</v>
      </c>
      <c r="C76">
        <f t="shared" si="13"/>
        <v>735.76270922726235</v>
      </c>
      <c r="D76">
        <f t="shared" si="15"/>
        <v>6621.711603586783</v>
      </c>
      <c r="E76">
        <f t="shared" si="14"/>
        <v>835690.96616489266</v>
      </c>
      <c r="F76" s="34"/>
      <c r="H76" s="34">
        <v>69</v>
      </c>
      <c r="I76">
        <f t="shared" si="16"/>
        <v>19560.870885811222</v>
      </c>
      <c r="J76">
        <f t="shared" si="17"/>
        <v>1956.1277071294971</v>
      </c>
      <c r="K76">
        <f t="shared" si="18"/>
        <v>17604.743178681725</v>
      </c>
      <c r="L76">
        <f t="shared" si="8"/>
        <v>2221800.9053895096</v>
      </c>
      <c r="M76" s="34"/>
    </row>
    <row r="77" spans="1:13" x14ac:dyDescent="0.25">
      <c r="A77" s="34">
        <v>70</v>
      </c>
      <c r="B77">
        <f t="shared" si="12"/>
        <v>7357.4743128140453</v>
      </c>
      <c r="C77">
        <f t="shared" si="13"/>
        <v>741.58749734197863</v>
      </c>
      <c r="D77">
        <f t="shared" si="15"/>
        <v>6615.8868154720667</v>
      </c>
      <c r="E77">
        <f t="shared" si="14"/>
        <v>834949.37866755063</v>
      </c>
      <c r="F77" s="34"/>
      <c r="H77" s="34">
        <v>70</v>
      </c>
      <c r="I77">
        <f t="shared" si="16"/>
        <v>19560.870885811222</v>
      </c>
      <c r="J77">
        <f t="shared" si="17"/>
        <v>1971.6137181442718</v>
      </c>
      <c r="K77">
        <f t="shared" si="18"/>
        <v>17589.25716766695</v>
      </c>
      <c r="L77">
        <f t="shared" si="8"/>
        <v>2219829.2916713655</v>
      </c>
      <c r="M77" s="34"/>
    </row>
    <row r="78" spans="1:13" x14ac:dyDescent="0.25">
      <c r="A78" s="34">
        <v>71</v>
      </c>
      <c r="B78">
        <f t="shared" si="12"/>
        <v>7357.4743128140453</v>
      </c>
      <c r="C78">
        <f t="shared" si="13"/>
        <v>747.45839836260257</v>
      </c>
      <c r="D78">
        <f t="shared" si="15"/>
        <v>6610.0159144514428</v>
      </c>
      <c r="E78">
        <f t="shared" si="14"/>
        <v>834201.92026918801</v>
      </c>
      <c r="F78" s="34"/>
      <c r="H78" s="34">
        <v>71</v>
      </c>
      <c r="I78">
        <f t="shared" si="16"/>
        <v>19560.870885811222</v>
      </c>
      <c r="J78">
        <f t="shared" si="17"/>
        <v>1987.2223267462432</v>
      </c>
      <c r="K78">
        <f t="shared" si="18"/>
        <v>17573.648559064979</v>
      </c>
      <c r="L78">
        <f t="shared" si="8"/>
        <v>2217842.0693446193</v>
      </c>
      <c r="M78" s="34"/>
    </row>
    <row r="79" spans="1:13" x14ac:dyDescent="0.25">
      <c r="A79" s="34">
        <v>72</v>
      </c>
      <c r="B79">
        <f t="shared" si="12"/>
        <v>7357.4743128140453</v>
      </c>
      <c r="C79">
        <f t="shared" si="13"/>
        <v>753.37577734964088</v>
      </c>
      <c r="D79">
        <f t="shared" si="15"/>
        <v>6604.0985354644044</v>
      </c>
      <c r="E79">
        <f t="shared" si="14"/>
        <v>833448.54449183831</v>
      </c>
      <c r="F79" s="34"/>
      <c r="H79" s="34">
        <v>72</v>
      </c>
      <c r="I79">
        <f t="shared" si="16"/>
        <v>19560.870885811222</v>
      </c>
      <c r="J79">
        <f t="shared" si="17"/>
        <v>2002.9545034996518</v>
      </c>
      <c r="K79">
        <f t="shared" si="18"/>
        <v>17557.91638231157</v>
      </c>
      <c r="L79">
        <f t="shared" si="8"/>
        <v>2215839.1148411199</v>
      </c>
      <c r="M79" s="34"/>
    </row>
    <row r="80" spans="1:13" x14ac:dyDescent="0.25">
      <c r="A80" s="34">
        <v>73</v>
      </c>
      <c r="B80">
        <f t="shared" si="12"/>
        <v>7357.4743128140453</v>
      </c>
      <c r="C80">
        <f t="shared" si="13"/>
        <v>759.34000225365799</v>
      </c>
      <c r="D80">
        <f t="shared" si="15"/>
        <v>6598.1343105603873</v>
      </c>
      <c r="E80">
        <f t="shared" si="14"/>
        <v>832689.20448958466</v>
      </c>
      <c r="F80" s="34"/>
      <c r="H80" s="34">
        <v>73</v>
      </c>
      <c r="I80">
        <f t="shared" si="16"/>
        <v>19560.870885811222</v>
      </c>
      <c r="J80">
        <f t="shared" si="17"/>
        <v>2018.8112266523567</v>
      </c>
      <c r="K80">
        <f t="shared" si="18"/>
        <v>17542.059659158866</v>
      </c>
      <c r="L80">
        <f t="shared" si="8"/>
        <v>2213820.3036144674</v>
      </c>
      <c r="M80" s="34"/>
    </row>
    <row r="81" spans="1:13" x14ac:dyDescent="0.25">
      <c r="A81" s="34">
        <v>74</v>
      </c>
      <c r="B81">
        <f t="shared" si="12"/>
        <v>7357.4743128140453</v>
      </c>
      <c r="C81">
        <f t="shared" si="13"/>
        <v>765.35144393816699</v>
      </c>
      <c r="D81">
        <f t="shared" si="15"/>
        <v>6592.1228688758783</v>
      </c>
      <c r="E81">
        <f t="shared" si="14"/>
        <v>831923.85304564645</v>
      </c>
      <c r="F81" s="34"/>
      <c r="H81" s="34">
        <v>74</v>
      </c>
      <c r="I81">
        <f t="shared" si="16"/>
        <v>19560.870885811222</v>
      </c>
      <c r="J81">
        <f t="shared" si="17"/>
        <v>2034.7934821966883</v>
      </c>
      <c r="K81">
        <f t="shared" si="18"/>
        <v>17526.077403614534</v>
      </c>
      <c r="L81">
        <f t="shared" si="8"/>
        <v>2211785.5101322709</v>
      </c>
      <c r="M81" s="34"/>
    </row>
    <row r="82" spans="1:13" x14ac:dyDescent="0.25">
      <c r="A82" s="34">
        <v>75</v>
      </c>
      <c r="B82">
        <f t="shared" si="12"/>
        <v>7357.4743128140453</v>
      </c>
      <c r="C82">
        <f t="shared" si="13"/>
        <v>771.41047620267727</v>
      </c>
      <c r="D82">
        <f t="shared" si="15"/>
        <v>6586.0638366113681</v>
      </c>
      <c r="E82">
        <f t="shared" si="14"/>
        <v>831152.44256944372</v>
      </c>
      <c r="F82" s="34"/>
      <c r="H82" s="34">
        <v>75</v>
      </c>
      <c r="I82">
        <f t="shared" si="16"/>
        <v>19560.870885811222</v>
      </c>
      <c r="J82">
        <f t="shared" si="17"/>
        <v>2050.9022639307441</v>
      </c>
      <c r="K82">
        <f t="shared" si="18"/>
        <v>17509.968621880478</v>
      </c>
      <c r="L82">
        <f t="shared" si="8"/>
        <v>2209734.6078683403</v>
      </c>
      <c r="M82" s="34"/>
    </row>
    <row r="83" spans="1:13" x14ac:dyDescent="0.25">
      <c r="A83" s="34">
        <v>76</v>
      </c>
      <c r="B83">
        <f t="shared" si="12"/>
        <v>7357.4743128140453</v>
      </c>
      <c r="C83">
        <f t="shared" si="13"/>
        <v>777.51747580594929</v>
      </c>
      <c r="D83">
        <f t="shared" si="15"/>
        <v>6579.956837008096</v>
      </c>
      <c r="E83">
        <f t="shared" si="14"/>
        <v>830374.92509363778</v>
      </c>
      <c r="F83" s="34"/>
      <c r="H83" s="34">
        <v>76</v>
      </c>
      <c r="I83">
        <f t="shared" si="16"/>
        <v>19560.870885811222</v>
      </c>
      <c r="J83">
        <f t="shared" si="17"/>
        <v>2067.1385735201948</v>
      </c>
      <c r="K83">
        <f t="shared" si="18"/>
        <v>17493.732312291027</v>
      </c>
      <c r="L83">
        <f t="shared" si="8"/>
        <v>2207667.46929482</v>
      </c>
      <c r="M83" s="34"/>
    </row>
    <row r="84" spans="1:13" x14ac:dyDescent="0.25">
      <c r="A84" s="34">
        <v>77</v>
      </c>
      <c r="B84">
        <f t="shared" si="12"/>
        <v>7357.4743128140453</v>
      </c>
      <c r="C84">
        <f t="shared" si="13"/>
        <v>783.67282248941228</v>
      </c>
      <c r="D84">
        <f t="shared" si="15"/>
        <v>6573.8014903246331</v>
      </c>
      <c r="E84">
        <f t="shared" si="14"/>
        <v>829591.25227114838</v>
      </c>
      <c r="F84" s="34"/>
      <c r="H84" s="34">
        <v>77</v>
      </c>
      <c r="I84">
        <f t="shared" si="16"/>
        <v>19560.870885811222</v>
      </c>
      <c r="J84">
        <f t="shared" si="17"/>
        <v>2083.5034205605662</v>
      </c>
      <c r="K84">
        <f t="shared" si="18"/>
        <v>17477.367465250656</v>
      </c>
      <c r="L84">
        <f t="shared" si="8"/>
        <v>2205583.9658742594</v>
      </c>
      <c r="M84" s="34"/>
    </row>
    <row r="85" spans="1:13" x14ac:dyDescent="0.25">
      <c r="A85" s="34">
        <v>78</v>
      </c>
      <c r="B85">
        <f t="shared" si="12"/>
        <v>7357.4743128140453</v>
      </c>
      <c r="C85">
        <f t="shared" si="13"/>
        <v>789.87689900078749</v>
      </c>
      <c r="D85">
        <f t="shared" si="15"/>
        <v>6567.5974138132578</v>
      </c>
      <c r="E85">
        <f t="shared" si="14"/>
        <v>828801.37537214754</v>
      </c>
      <c r="F85" s="34"/>
      <c r="H85" s="34">
        <v>78</v>
      </c>
      <c r="I85">
        <f t="shared" si="16"/>
        <v>19560.870885811222</v>
      </c>
      <c r="J85">
        <f t="shared" si="17"/>
        <v>2099.9978226400017</v>
      </c>
      <c r="K85">
        <f t="shared" si="18"/>
        <v>17460.873063171221</v>
      </c>
      <c r="L85">
        <f t="shared" si="8"/>
        <v>2203483.9680516194</v>
      </c>
      <c r="M85" s="34"/>
    </row>
    <row r="86" spans="1:13" x14ac:dyDescent="0.25">
      <c r="A86" s="34">
        <v>79</v>
      </c>
      <c r="B86">
        <f t="shared" si="12"/>
        <v>7357.4743128140453</v>
      </c>
      <c r="C86">
        <f t="shared" si="13"/>
        <v>796.13009111787778</v>
      </c>
      <c r="D86">
        <f t="shared" si="15"/>
        <v>6561.3442216961676</v>
      </c>
      <c r="E86">
        <f t="shared" si="14"/>
        <v>828005.24528102961</v>
      </c>
      <c r="F86" s="34"/>
      <c r="H86" s="34">
        <v>79</v>
      </c>
      <c r="I86">
        <f t="shared" si="16"/>
        <v>19560.870885811222</v>
      </c>
      <c r="J86">
        <f t="shared" si="17"/>
        <v>2116.6228054025669</v>
      </c>
      <c r="K86">
        <f t="shared" si="18"/>
        <v>17444.248080408655</v>
      </c>
      <c r="L86">
        <f t="shared" si="8"/>
        <v>2201367.3452462167</v>
      </c>
      <c r="M86" s="34"/>
    </row>
    <row r="87" spans="1:13" x14ac:dyDescent="0.25">
      <c r="A87" s="34">
        <v>80</v>
      </c>
      <c r="B87">
        <f t="shared" si="12"/>
        <v>7357.4743128140453</v>
      </c>
      <c r="C87">
        <f t="shared" si="13"/>
        <v>802.43278767256106</v>
      </c>
      <c r="D87">
        <f t="shared" si="15"/>
        <v>6555.0415251414843</v>
      </c>
      <c r="E87">
        <f t="shared" si="14"/>
        <v>827202.81249335699</v>
      </c>
      <c r="F87" s="1"/>
      <c r="H87" s="34">
        <v>80</v>
      </c>
      <c r="I87">
        <f t="shared" si="16"/>
        <v>19560.870885811222</v>
      </c>
      <c r="J87">
        <f t="shared" si="17"/>
        <v>2133.3794026120049</v>
      </c>
      <c r="K87">
        <f t="shared" si="18"/>
        <v>17427.491483199217</v>
      </c>
      <c r="L87">
        <f t="shared" ref="L87:L150" si="19">L86-J87</f>
        <v>2199233.9658436049</v>
      </c>
      <c r="M87" s="1"/>
    </row>
    <row r="88" spans="1:13" x14ac:dyDescent="0.25">
      <c r="A88" s="34">
        <v>81</v>
      </c>
      <c r="B88">
        <f t="shared" si="12"/>
        <v>7357.4743128140453</v>
      </c>
      <c r="C88">
        <f t="shared" si="13"/>
        <v>808.78538057496826</v>
      </c>
      <c r="D88">
        <f t="shared" si="15"/>
        <v>6548.6889322390771</v>
      </c>
      <c r="E88">
        <f t="shared" si="14"/>
        <v>826394.027112782</v>
      </c>
      <c r="F88" s="1"/>
      <c r="H88" s="34">
        <v>81</v>
      </c>
      <c r="I88">
        <f t="shared" si="16"/>
        <v>19560.870885811222</v>
      </c>
      <c r="J88">
        <f t="shared" si="17"/>
        <v>2150.2686562160161</v>
      </c>
      <c r="K88">
        <f t="shared" si="18"/>
        <v>17410.602229595206</v>
      </c>
      <c r="L88">
        <f t="shared" si="19"/>
        <v>2197083.6971873888</v>
      </c>
      <c r="M88" s="1"/>
    </row>
    <row r="89" spans="1:13" x14ac:dyDescent="0.25">
      <c r="A89" s="34">
        <v>82</v>
      </c>
      <c r="B89">
        <f t="shared" si="12"/>
        <v>7357.4743128140453</v>
      </c>
      <c r="C89">
        <f t="shared" si="13"/>
        <v>815.18826483785415</v>
      </c>
      <c r="D89">
        <f t="shared" si="15"/>
        <v>6542.2860479761912</v>
      </c>
      <c r="E89">
        <f t="shared" si="14"/>
        <v>825578.83884794416</v>
      </c>
      <c r="F89" s="34"/>
      <c r="H89" s="34">
        <v>82</v>
      </c>
      <c r="I89">
        <f t="shared" si="16"/>
        <v>19560.870885811222</v>
      </c>
      <c r="J89">
        <f t="shared" si="17"/>
        <v>2167.2916164110611</v>
      </c>
      <c r="K89">
        <f t="shared" si="18"/>
        <v>17393.579269400161</v>
      </c>
      <c r="L89">
        <f t="shared" si="19"/>
        <v>2194916.4055709778</v>
      </c>
      <c r="M89" s="34"/>
    </row>
    <row r="90" spans="1:13" x14ac:dyDescent="0.25">
      <c r="A90" s="34">
        <v>83</v>
      </c>
      <c r="B90">
        <f t="shared" si="12"/>
        <v>7357.4743128140453</v>
      </c>
      <c r="C90">
        <f t="shared" si="13"/>
        <v>821.64183860115463</v>
      </c>
      <c r="D90">
        <f t="shared" si="15"/>
        <v>6535.8324742128907</v>
      </c>
      <c r="E90">
        <f t="shared" si="14"/>
        <v>824757.19700934296</v>
      </c>
      <c r="F90" s="34"/>
      <c r="H90" s="34">
        <v>83</v>
      </c>
      <c r="I90">
        <f t="shared" si="16"/>
        <v>19560.870885811222</v>
      </c>
      <c r="J90">
        <f t="shared" si="17"/>
        <v>2184.4493417076483</v>
      </c>
      <c r="K90">
        <f t="shared" si="18"/>
        <v>17376.421544103574</v>
      </c>
      <c r="L90">
        <f t="shared" si="19"/>
        <v>2192731.95622927</v>
      </c>
      <c r="M90" s="34"/>
    </row>
    <row r="91" spans="1:13" x14ac:dyDescent="0.25">
      <c r="A91" s="34">
        <v>84</v>
      </c>
      <c r="B91">
        <f t="shared" si="12"/>
        <v>7357.4743128140453</v>
      </c>
      <c r="C91">
        <f t="shared" si="13"/>
        <v>828.1465031567468</v>
      </c>
      <c r="D91">
        <f t="shared" si="15"/>
        <v>6529.3278096572985</v>
      </c>
      <c r="E91">
        <f t="shared" si="14"/>
        <v>823929.05050618621</v>
      </c>
      <c r="F91" s="34"/>
      <c r="H91" s="34">
        <v>84</v>
      </c>
      <c r="I91">
        <f t="shared" si="16"/>
        <v>19560.870885811222</v>
      </c>
      <c r="J91">
        <f t="shared" si="17"/>
        <v>2201.7428989961663</v>
      </c>
      <c r="K91">
        <f t="shared" si="18"/>
        <v>17359.127986815056</v>
      </c>
      <c r="L91">
        <f t="shared" si="19"/>
        <v>2190530.213330274</v>
      </c>
      <c r="M91" s="34"/>
    </row>
    <row r="92" spans="1:13" x14ac:dyDescent="0.25">
      <c r="A92" s="34">
        <v>85</v>
      </c>
      <c r="B92">
        <f t="shared" si="12"/>
        <v>7357.4743128140453</v>
      </c>
      <c r="C92">
        <f t="shared" si="13"/>
        <v>834.70266297340459</v>
      </c>
      <c r="D92">
        <f t="shared" si="15"/>
        <v>6522.7716498406407</v>
      </c>
      <c r="E92">
        <f t="shared" si="14"/>
        <v>823094.34784321277</v>
      </c>
      <c r="F92" s="34"/>
      <c r="H92" s="34">
        <v>85</v>
      </c>
      <c r="I92">
        <f t="shared" si="16"/>
        <v>19560.870885811222</v>
      </c>
      <c r="J92">
        <f t="shared" si="17"/>
        <v>2219.1733636132194</v>
      </c>
      <c r="K92">
        <f t="shared" si="18"/>
        <v>17341.697522198003</v>
      </c>
      <c r="L92">
        <f t="shared" si="19"/>
        <v>2188311.0399666606</v>
      </c>
      <c r="M92" s="34"/>
    </row>
    <row r="93" spans="1:13" x14ac:dyDescent="0.25">
      <c r="A93" s="34">
        <v>86</v>
      </c>
      <c r="B93">
        <f t="shared" si="12"/>
        <v>7357.4743128140453</v>
      </c>
      <c r="C93">
        <f t="shared" si="13"/>
        <v>841.31072572194353</v>
      </c>
      <c r="D93">
        <f t="shared" si="15"/>
        <v>6516.1635870921018</v>
      </c>
      <c r="E93">
        <f t="shared" si="14"/>
        <v>822253.03711749078</v>
      </c>
      <c r="F93" s="34"/>
      <c r="H93" s="34">
        <v>86</v>
      </c>
      <c r="I93">
        <f t="shared" si="16"/>
        <v>19560.870885811222</v>
      </c>
      <c r="J93">
        <f t="shared" si="17"/>
        <v>2236.741819408493</v>
      </c>
      <c r="K93">
        <f t="shared" si="18"/>
        <v>17324.129066402729</v>
      </c>
      <c r="L93">
        <f t="shared" si="19"/>
        <v>2186074.2981472518</v>
      </c>
      <c r="M93" s="34"/>
    </row>
    <row r="94" spans="1:13" x14ac:dyDescent="0.25">
      <c r="A94" s="34">
        <v>87</v>
      </c>
      <c r="B94">
        <f t="shared" si="12"/>
        <v>7357.4743128140453</v>
      </c>
      <c r="C94">
        <f t="shared" si="13"/>
        <v>847.97110230057569</v>
      </c>
      <c r="D94">
        <f t="shared" si="15"/>
        <v>6509.5032105134696</v>
      </c>
      <c r="E94">
        <f t="shared" si="14"/>
        <v>821405.06601519021</v>
      </c>
      <c r="F94" s="34"/>
      <c r="H94" s="34">
        <v>87</v>
      </c>
      <c r="I94">
        <f t="shared" si="16"/>
        <v>19560.870885811222</v>
      </c>
      <c r="J94">
        <f t="shared" si="17"/>
        <v>2254.4493588121441</v>
      </c>
      <c r="K94">
        <f t="shared" si="18"/>
        <v>17306.421526999078</v>
      </c>
      <c r="L94">
        <f t="shared" si="19"/>
        <v>2183819.8487884398</v>
      </c>
      <c r="M94" s="34"/>
    </row>
    <row r="95" spans="1:13" x14ac:dyDescent="0.25">
      <c r="A95" s="34">
        <v>88</v>
      </c>
      <c r="B95">
        <f t="shared" si="12"/>
        <v>7357.4743128140453</v>
      </c>
      <c r="C95">
        <f t="shared" si="13"/>
        <v>854.68420686045556</v>
      </c>
      <c r="D95">
        <f t="shared" si="15"/>
        <v>6502.7901059535898</v>
      </c>
      <c r="E95">
        <f t="shared" si="14"/>
        <v>820550.38180832972</v>
      </c>
      <c r="F95" s="34"/>
      <c r="H95" s="34">
        <v>88</v>
      </c>
      <c r="I95">
        <f t="shared" si="16"/>
        <v>19560.870885811222</v>
      </c>
      <c r="J95">
        <f t="shared" si="17"/>
        <v>2272.2970829027399</v>
      </c>
      <c r="K95">
        <f t="shared" si="18"/>
        <v>17288.573802908482</v>
      </c>
      <c r="L95">
        <f t="shared" si="19"/>
        <v>2181547.5517055369</v>
      </c>
      <c r="M95" s="34"/>
    </row>
    <row r="96" spans="1:13" x14ac:dyDescent="0.25">
      <c r="A96" s="34">
        <v>89</v>
      </c>
      <c r="B96">
        <f t="shared" si="12"/>
        <v>7357.4743128140453</v>
      </c>
      <c r="C96">
        <f t="shared" si="13"/>
        <v>861.45045683143508</v>
      </c>
      <c r="D96">
        <f t="shared" si="15"/>
        <v>6496.0238559826103</v>
      </c>
      <c r="E96">
        <f t="shared" si="14"/>
        <v>819688.93135149824</v>
      </c>
      <c r="F96" s="34"/>
      <c r="H96" s="34">
        <v>89</v>
      </c>
      <c r="I96">
        <f t="shared" si="16"/>
        <v>19560.870885811222</v>
      </c>
      <c r="J96">
        <f t="shared" si="17"/>
        <v>2290.2861014757218</v>
      </c>
      <c r="K96">
        <f t="shared" si="18"/>
        <v>17270.5847843355</v>
      </c>
      <c r="L96">
        <f t="shared" si="19"/>
        <v>2179257.2656040611</v>
      </c>
      <c r="M96" s="34"/>
    </row>
    <row r="97" spans="1:13" x14ac:dyDescent="0.25">
      <c r="A97" s="34">
        <v>90</v>
      </c>
      <c r="B97">
        <f t="shared" si="12"/>
        <v>7357.4743128140453</v>
      </c>
      <c r="C97">
        <f t="shared" si="13"/>
        <v>868.27027294801701</v>
      </c>
      <c r="D97">
        <f t="shared" si="15"/>
        <v>6489.2040398660283</v>
      </c>
      <c r="E97">
        <f t="shared" si="14"/>
        <v>818820.66107855027</v>
      </c>
      <c r="F97" s="34"/>
      <c r="H97" s="34">
        <v>90</v>
      </c>
      <c r="I97">
        <f t="shared" si="16"/>
        <v>19560.870885811222</v>
      </c>
      <c r="J97">
        <f t="shared" si="17"/>
        <v>2308.4175331124061</v>
      </c>
      <c r="K97">
        <f t="shared" si="18"/>
        <v>17252.453352698816</v>
      </c>
      <c r="L97">
        <f t="shared" si="19"/>
        <v>2176948.8480709489</v>
      </c>
      <c r="M97" s="34"/>
    </row>
    <row r="98" spans="1:13" x14ac:dyDescent="0.25">
      <c r="A98" s="34">
        <v>91</v>
      </c>
      <c r="B98">
        <f t="shared" si="12"/>
        <v>7357.4743128140453</v>
      </c>
      <c r="C98">
        <f t="shared" si="13"/>
        <v>875.14407927552202</v>
      </c>
      <c r="D98">
        <f t="shared" si="15"/>
        <v>6482.3302335385233</v>
      </c>
      <c r="E98">
        <f t="shared" si="14"/>
        <v>817945.51699927473</v>
      </c>
      <c r="F98" s="34"/>
      <c r="H98" s="34">
        <v>91</v>
      </c>
      <c r="I98">
        <f t="shared" si="16"/>
        <v>19560.870885811222</v>
      </c>
      <c r="J98">
        <f t="shared" si="17"/>
        <v>2326.6925052495426</v>
      </c>
      <c r="K98">
        <f t="shared" si="18"/>
        <v>17234.17838056168</v>
      </c>
      <c r="L98">
        <f t="shared" si="19"/>
        <v>2174622.1555656991</v>
      </c>
      <c r="M98" s="34"/>
    </row>
    <row r="99" spans="1:13" x14ac:dyDescent="0.25">
      <c r="A99" s="34">
        <v>92</v>
      </c>
      <c r="B99">
        <f t="shared" si="12"/>
        <v>7357.4743128140453</v>
      </c>
      <c r="C99">
        <f t="shared" si="13"/>
        <v>882.07230323645308</v>
      </c>
      <c r="D99">
        <f t="shared" si="15"/>
        <v>6475.4020095775923</v>
      </c>
      <c r="E99">
        <f t="shared" si="14"/>
        <v>817063.44469603826</v>
      </c>
      <c r="F99" s="34"/>
      <c r="H99" s="34">
        <v>92</v>
      </c>
      <c r="I99">
        <f t="shared" si="16"/>
        <v>19560.870885811222</v>
      </c>
      <c r="J99">
        <f t="shared" si="17"/>
        <v>2345.1121542494366</v>
      </c>
      <c r="K99">
        <f t="shared" si="18"/>
        <v>17215.758731561786</v>
      </c>
      <c r="L99">
        <f t="shared" si="19"/>
        <v>2172277.0434114495</v>
      </c>
      <c r="M99" s="34"/>
    </row>
    <row r="100" spans="1:13" x14ac:dyDescent="0.25">
      <c r="A100" s="34">
        <v>93</v>
      </c>
      <c r="B100">
        <f t="shared" si="12"/>
        <v>7357.4743128140453</v>
      </c>
      <c r="C100">
        <f t="shared" si="13"/>
        <v>889.05537563707639</v>
      </c>
      <c r="D100">
        <f t="shared" si="15"/>
        <v>6468.4189371769689</v>
      </c>
      <c r="E100">
        <f t="shared" si="14"/>
        <v>816174.38932040124</v>
      </c>
      <c r="F100" s="34"/>
      <c r="H100" s="34">
        <v>93</v>
      </c>
      <c r="I100">
        <f t="shared" si="16"/>
        <v>19560.870885811222</v>
      </c>
      <c r="J100">
        <f t="shared" si="17"/>
        <v>2363.6776254705801</v>
      </c>
      <c r="K100">
        <f t="shared" si="18"/>
        <v>17197.193260340642</v>
      </c>
      <c r="L100">
        <f t="shared" si="19"/>
        <v>2169913.3657859787</v>
      </c>
      <c r="M100" s="34"/>
    </row>
    <row r="101" spans="1:13" x14ac:dyDescent="0.25">
      <c r="A101" s="34">
        <v>94</v>
      </c>
      <c r="B101">
        <f t="shared" si="12"/>
        <v>7357.4743128140453</v>
      </c>
      <c r="C101">
        <f t="shared" si="13"/>
        <v>896.09373069420235</v>
      </c>
      <c r="D101">
        <f t="shared" si="15"/>
        <v>6461.380582119843</v>
      </c>
      <c r="E101">
        <f t="shared" si="14"/>
        <v>815278.29558970709</v>
      </c>
      <c r="F101" s="1"/>
      <c r="H101" s="34">
        <v>94</v>
      </c>
      <c r="I101">
        <f t="shared" si="16"/>
        <v>19560.870885811222</v>
      </c>
      <c r="J101">
        <f t="shared" si="17"/>
        <v>2382.3900733388909</v>
      </c>
      <c r="K101">
        <f t="shared" si="18"/>
        <v>17178.480812472331</v>
      </c>
      <c r="L101">
        <f t="shared" si="19"/>
        <v>2167530.9757126397</v>
      </c>
      <c r="M101" s="1"/>
    </row>
    <row r="102" spans="1:13" x14ac:dyDescent="0.25">
      <c r="A102" s="34">
        <v>95</v>
      </c>
      <c r="B102">
        <f t="shared" si="12"/>
        <v>7357.4743128140453</v>
      </c>
      <c r="C102">
        <f t="shared" si="13"/>
        <v>903.18780606219752</v>
      </c>
      <c r="D102">
        <f t="shared" si="15"/>
        <v>6454.2865067518478</v>
      </c>
      <c r="E102">
        <f t="shared" si="14"/>
        <v>814375.10778364493</v>
      </c>
      <c r="F102" s="34"/>
      <c r="H102" s="34">
        <v>95</v>
      </c>
      <c r="I102">
        <f t="shared" si="16"/>
        <v>19560.870885811222</v>
      </c>
      <c r="J102">
        <f t="shared" si="17"/>
        <v>2401.2506614194899</v>
      </c>
      <c r="K102">
        <f t="shared" si="18"/>
        <v>17159.620224391732</v>
      </c>
      <c r="L102">
        <f t="shared" si="19"/>
        <v>2165129.72505122</v>
      </c>
      <c r="M102" s="34"/>
    </row>
    <row r="103" spans="1:13" x14ac:dyDescent="0.25">
      <c r="A103" s="34">
        <v>96</v>
      </c>
      <c r="B103">
        <f t="shared" si="12"/>
        <v>7357.4743128140453</v>
      </c>
      <c r="C103">
        <f t="shared" si="13"/>
        <v>910.33804286018949</v>
      </c>
      <c r="D103">
        <f t="shared" si="15"/>
        <v>6447.1362699538558</v>
      </c>
      <c r="E103">
        <f t="shared" si="14"/>
        <v>813464.76974078477</v>
      </c>
      <c r="F103" s="34"/>
      <c r="H103" s="34">
        <v>96</v>
      </c>
      <c r="I103">
        <f t="shared" si="16"/>
        <v>19560.870885811222</v>
      </c>
      <c r="J103">
        <f t="shared" si="17"/>
        <v>2420.2605624890639</v>
      </c>
      <c r="K103">
        <f t="shared" si="18"/>
        <v>17140.610323322158</v>
      </c>
      <c r="L103">
        <f t="shared" si="19"/>
        <v>2162709.4644887308</v>
      </c>
      <c r="M103" s="34"/>
    </row>
    <row r="104" spans="1:13" x14ac:dyDescent="0.25">
      <c r="A104" s="34">
        <v>97</v>
      </c>
      <c r="B104">
        <f t="shared" si="12"/>
        <v>7357.4743128140453</v>
      </c>
      <c r="C104">
        <f t="shared" si="13"/>
        <v>917.5448856994999</v>
      </c>
      <c r="D104">
        <f t="shared" si="15"/>
        <v>6439.9294271145454</v>
      </c>
      <c r="E104">
        <f t="shared" si="14"/>
        <v>812547.22485508525</v>
      </c>
      <c r="F104" s="34"/>
      <c r="H104" s="34">
        <v>97</v>
      </c>
      <c r="I104">
        <f t="shared" si="16"/>
        <v>19560.870885811222</v>
      </c>
      <c r="J104">
        <f t="shared" si="17"/>
        <v>2439.4209586087709</v>
      </c>
      <c r="K104">
        <f t="shared" si="18"/>
        <v>17121.449927202451</v>
      </c>
      <c r="L104">
        <f t="shared" si="19"/>
        <v>2160270.0435301219</v>
      </c>
      <c r="M104" s="34"/>
    </row>
    <row r="105" spans="1:13" x14ac:dyDescent="0.25">
      <c r="A105" s="34">
        <v>98</v>
      </c>
      <c r="B105">
        <f t="shared" si="12"/>
        <v>7357.4743128140453</v>
      </c>
      <c r="C105">
        <f t="shared" si="13"/>
        <v>924.80878271128768</v>
      </c>
      <c r="D105">
        <f t="shared" si="15"/>
        <v>6432.6655301027577</v>
      </c>
      <c r="E105">
        <f t="shared" si="14"/>
        <v>811622.41607237398</v>
      </c>
      <c r="F105" s="34"/>
      <c r="H105" s="34">
        <v>98</v>
      </c>
      <c r="I105">
        <f t="shared" si="16"/>
        <v>19560.870885811222</v>
      </c>
      <c r="J105">
        <f t="shared" si="17"/>
        <v>2458.7330411977564</v>
      </c>
      <c r="K105">
        <f t="shared" si="18"/>
        <v>17102.137844613466</v>
      </c>
      <c r="L105">
        <f t="shared" si="19"/>
        <v>2157811.3104889244</v>
      </c>
      <c r="M105" s="34"/>
    </row>
    <row r="106" spans="1:13" x14ac:dyDescent="0.25">
      <c r="A106" s="34">
        <v>99</v>
      </c>
      <c r="B106">
        <f t="shared" si="12"/>
        <v>7357.4743128140453</v>
      </c>
      <c r="C106">
        <f t="shared" si="13"/>
        <v>932.13018557441774</v>
      </c>
      <c r="D106">
        <f t="shared" si="15"/>
        <v>6425.3441272396276</v>
      </c>
      <c r="E106">
        <f t="shared" si="14"/>
        <v>810690.28588679957</v>
      </c>
      <c r="F106" s="34"/>
      <c r="H106" s="34">
        <v>99</v>
      </c>
      <c r="I106">
        <f t="shared" si="16"/>
        <v>19560.870885811222</v>
      </c>
      <c r="J106">
        <f t="shared" si="17"/>
        <v>2478.1980111072371</v>
      </c>
      <c r="K106">
        <f t="shared" si="18"/>
        <v>17082.672874703985</v>
      </c>
      <c r="L106">
        <f t="shared" si="19"/>
        <v>2155333.1124778171</v>
      </c>
      <c r="M106" s="34"/>
    </row>
    <row r="107" spans="1:13" x14ac:dyDescent="0.25">
      <c r="A107" s="34">
        <v>100</v>
      </c>
      <c r="B107">
        <f t="shared" si="12"/>
        <v>7357.4743128140453</v>
      </c>
      <c r="C107">
        <f t="shared" si="13"/>
        <v>939.50954954354802</v>
      </c>
      <c r="D107">
        <f t="shared" si="15"/>
        <v>6417.9647632704973</v>
      </c>
      <c r="E107">
        <f t="shared" si="14"/>
        <v>809750.77633725607</v>
      </c>
      <c r="F107" s="34"/>
      <c r="H107" s="34">
        <v>100</v>
      </c>
      <c r="I107">
        <f t="shared" si="16"/>
        <v>19560.870885811222</v>
      </c>
      <c r="J107">
        <f t="shared" si="17"/>
        <v>2497.8170786951705</v>
      </c>
      <c r="K107">
        <f t="shared" si="18"/>
        <v>17063.053807116052</v>
      </c>
      <c r="L107">
        <f t="shared" si="19"/>
        <v>2152835.2953991219</v>
      </c>
      <c r="M107" s="34"/>
    </row>
    <row r="108" spans="1:13" x14ac:dyDescent="0.25">
      <c r="A108" s="34">
        <v>101</v>
      </c>
      <c r="B108">
        <f t="shared" si="12"/>
        <v>7357.4743128140453</v>
      </c>
      <c r="C108">
        <f t="shared" si="13"/>
        <v>946.94733347743477</v>
      </c>
      <c r="D108">
        <f t="shared" si="15"/>
        <v>6410.5269793366106</v>
      </c>
      <c r="E108">
        <f t="shared" si="14"/>
        <v>808803.82900377864</v>
      </c>
      <c r="F108" s="34"/>
      <c r="H108" s="34">
        <v>101</v>
      </c>
      <c r="I108">
        <f t="shared" si="16"/>
        <v>19560.870885811222</v>
      </c>
      <c r="J108">
        <f t="shared" si="17"/>
        <v>2517.5914639015064</v>
      </c>
      <c r="K108">
        <f t="shared" si="18"/>
        <v>17043.279421909716</v>
      </c>
      <c r="L108">
        <f t="shared" si="19"/>
        <v>2150317.7039352204</v>
      </c>
      <c r="M108" s="34"/>
    </row>
    <row r="109" spans="1:13" x14ac:dyDescent="0.25">
      <c r="A109" s="34">
        <v>102</v>
      </c>
      <c r="B109">
        <f t="shared" si="12"/>
        <v>7357.4743128140453</v>
      </c>
      <c r="C109">
        <f t="shared" si="13"/>
        <v>954.44399986746521</v>
      </c>
      <c r="D109">
        <f t="shared" si="15"/>
        <v>6403.0303129465801</v>
      </c>
      <c r="E109">
        <f t="shared" si="14"/>
        <v>807849.38500391121</v>
      </c>
      <c r="F109" s="34"/>
      <c r="H109" s="34">
        <v>102</v>
      </c>
      <c r="I109">
        <f t="shared" si="16"/>
        <v>19560.870885811222</v>
      </c>
      <c r="J109">
        <f t="shared" si="17"/>
        <v>2537.5223963240605</v>
      </c>
      <c r="K109">
        <f t="shared" si="18"/>
        <v>17023.348489487162</v>
      </c>
      <c r="L109">
        <f t="shared" si="19"/>
        <v>2147780.1815388962</v>
      </c>
      <c r="M109" s="34"/>
    </row>
    <row r="110" spans="1:13" x14ac:dyDescent="0.25">
      <c r="A110" s="34">
        <v>103</v>
      </c>
      <c r="B110">
        <f t="shared" si="12"/>
        <v>7357.4743128140453</v>
      </c>
      <c r="C110">
        <f t="shared" si="13"/>
        <v>962.00001486641395</v>
      </c>
      <c r="D110">
        <f t="shared" si="15"/>
        <v>6395.4742979476314</v>
      </c>
      <c r="E110">
        <f t="shared" si="14"/>
        <v>806887.38498904475</v>
      </c>
      <c r="F110" s="34"/>
      <c r="H110" s="34">
        <v>103</v>
      </c>
      <c r="I110">
        <f t="shared" si="16"/>
        <v>19560.870885811222</v>
      </c>
      <c r="J110">
        <f t="shared" si="17"/>
        <v>2557.6111152949597</v>
      </c>
      <c r="K110">
        <f t="shared" si="18"/>
        <v>17003.259770516263</v>
      </c>
      <c r="L110">
        <f t="shared" si="19"/>
        <v>2145222.5704236012</v>
      </c>
      <c r="M110" s="34"/>
    </row>
    <row r="111" spans="1:13" x14ac:dyDescent="0.25">
      <c r="A111" s="34">
        <v>104</v>
      </c>
      <c r="B111">
        <f t="shared" si="12"/>
        <v>7357.4743128140453</v>
      </c>
      <c r="C111">
        <f t="shared" si="13"/>
        <v>969.6158483174413</v>
      </c>
      <c r="D111">
        <f t="shared" si="15"/>
        <v>6387.858464496604</v>
      </c>
      <c r="E111">
        <f t="shared" si="14"/>
        <v>805917.76914072735</v>
      </c>
      <c r="F111" s="34"/>
      <c r="H111" s="34">
        <v>104</v>
      </c>
      <c r="I111">
        <f t="shared" si="16"/>
        <v>19560.870885811222</v>
      </c>
      <c r="J111">
        <f t="shared" si="17"/>
        <v>2577.8588699577122</v>
      </c>
      <c r="K111">
        <f t="shared" si="18"/>
        <v>16983.01201585351</v>
      </c>
      <c r="L111">
        <f t="shared" si="19"/>
        <v>2142644.7115536435</v>
      </c>
      <c r="M111" s="34"/>
    </row>
    <row r="112" spans="1:13" x14ac:dyDescent="0.25">
      <c r="A112" s="34">
        <v>105</v>
      </c>
      <c r="B112">
        <f t="shared" si="12"/>
        <v>7357.4743128140453</v>
      </c>
      <c r="C112">
        <f t="shared" si="13"/>
        <v>977.29197378328718</v>
      </c>
      <c r="D112">
        <f t="shared" si="15"/>
        <v>6380.1823390307582</v>
      </c>
      <c r="E112">
        <f t="shared" si="14"/>
        <v>804940.47716694407</v>
      </c>
      <c r="F112" s="34"/>
      <c r="H112" s="34">
        <v>105</v>
      </c>
      <c r="I112">
        <f t="shared" si="16"/>
        <v>19560.870885811222</v>
      </c>
      <c r="J112">
        <f t="shared" si="17"/>
        <v>2598.2669193448783</v>
      </c>
      <c r="K112">
        <f t="shared" si="18"/>
        <v>16962.603966466344</v>
      </c>
      <c r="L112">
        <f t="shared" si="19"/>
        <v>2140046.4446342988</v>
      </c>
      <c r="M112" s="34"/>
    </row>
    <row r="113" spans="1:13" x14ac:dyDescent="0.25">
      <c r="A113" s="34">
        <v>106</v>
      </c>
      <c r="B113">
        <f t="shared" si="12"/>
        <v>7357.4743128140453</v>
      </c>
      <c r="C113">
        <f t="shared" si="13"/>
        <v>985.02886857573776</v>
      </c>
      <c r="D113">
        <f t="shared" si="15"/>
        <v>6372.4454442383076</v>
      </c>
      <c r="E113">
        <f t="shared" si="14"/>
        <v>803955.44829836837</v>
      </c>
      <c r="F113" s="34"/>
      <c r="H113" s="34">
        <v>106</v>
      </c>
      <c r="I113">
        <f t="shared" si="16"/>
        <v>19560.870885811222</v>
      </c>
      <c r="J113">
        <f t="shared" si="17"/>
        <v>2618.8365324563565</v>
      </c>
      <c r="K113">
        <f t="shared" si="18"/>
        <v>16942.034353354866</v>
      </c>
      <c r="L113">
        <f t="shared" si="19"/>
        <v>2137427.6081018425</v>
      </c>
      <c r="M113" s="34"/>
    </row>
    <row r="114" spans="1:13" x14ac:dyDescent="0.25">
      <c r="A114" s="34">
        <v>107</v>
      </c>
      <c r="B114">
        <f t="shared" si="12"/>
        <v>7357.4743128140453</v>
      </c>
      <c r="C114">
        <f t="shared" si="13"/>
        <v>992.82701378529509</v>
      </c>
      <c r="D114">
        <f t="shared" si="15"/>
        <v>6364.6472990287502</v>
      </c>
      <c r="E114">
        <f t="shared" si="14"/>
        <v>802962.62128458312</v>
      </c>
      <c r="F114" s="1"/>
      <c r="H114" s="34">
        <v>107</v>
      </c>
      <c r="I114">
        <f t="shared" si="16"/>
        <v>19560.870885811222</v>
      </c>
      <c r="J114">
        <f t="shared" si="17"/>
        <v>2639.568988338302</v>
      </c>
      <c r="K114">
        <f t="shared" si="18"/>
        <v>16921.30189747292</v>
      </c>
      <c r="L114">
        <f t="shared" si="19"/>
        <v>2134788.0391135043</v>
      </c>
      <c r="M114" s="1"/>
    </row>
    <row r="115" spans="1:13" x14ac:dyDescent="0.25">
      <c r="A115" s="34">
        <v>108</v>
      </c>
      <c r="B115">
        <f t="shared" si="12"/>
        <v>7357.4743128140453</v>
      </c>
      <c r="C115">
        <f t="shared" si="13"/>
        <v>1000.6868943110958</v>
      </c>
      <c r="D115">
        <f t="shared" si="15"/>
        <v>6356.7874185029495</v>
      </c>
      <c r="E115">
        <f t="shared" si="14"/>
        <v>801961.93439027201</v>
      </c>
      <c r="F115" s="1"/>
      <c r="H115" s="34">
        <v>108</v>
      </c>
      <c r="I115">
        <f t="shared" si="16"/>
        <v>19560.870885811222</v>
      </c>
      <c r="J115">
        <f t="shared" si="17"/>
        <v>2660.4655761626454</v>
      </c>
      <c r="K115">
        <f t="shared" si="18"/>
        <v>16900.405309648577</v>
      </c>
      <c r="L115">
        <f t="shared" si="19"/>
        <v>2132127.5735373418</v>
      </c>
      <c r="M115" s="1"/>
    </row>
    <row r="116" spans="1:13" x14ac:dyDescent="0.25">
      <c r="A116" s="34">
        <v>109</v>
      </c>
      <c r="B116">
        <f t="shared" si="12"/>
        <v>7357.4743128140453</v>
      </c>
      <c r="C116">
        <f t="shared" si="13"/>
        <v>1008.6089988910589</v>
      </c>
      <c r="D116">
        <f t="shared" si="15"/>
        <v>6348.8653139229864</v>
      </c>
      <c r="E116">
        <f t="shared" si="14"/>
        <v>800953.32539138093</v>
      </c>
      <c r="F116" s="34"/>
      <c r="H116" s="34">
        <v>109</v>
      </c>
      <c r="I116">
        <f t="shared" si="16"/>
        <v>19560.870885811222</v>
      </c>
      <c r="J116">
        <f t="shared" si="17"/>
        <v>2681.5275953072669</v>
      </c>
      <c r="K116">
        <f t="shared" si="18"/>
        <v>16879.343290503955</v>
      </c>
      <c r="L116">
        <f t="shared" si="19"/>
        <v>2129446.0459420346</v>
      </c>
      <c r="M116" s="34"/>
    </row>
    <row r="117" spans="1:13" x14ac:dyDescent="0.25">
      <c r="A117" s="34">
        <v>110</v>
      </c>
      <c r="B117">
        <f t="shared" si="12"/>
        <v>7357.4743128140453</v>
      </c>
      <c r="C117">
        <f t="shared" si="13"/>
        <v>1016.5938201322797</v>
      </c>
      <c r="D117">
        <f t="shared" si="15"/>
        <v>6340.8804926817656</v>
      </c>
      <c r="E117">
        <f t="shared" si="14"/>
        <v>799936.73157124862</v>
      </c>
      <c r="F117" s="34"/>
      <c r="H117" s="34">
        <v>110</v>
      </c>
      <c r="I117">
        <f t="shared" si="16"/>
        <v>19560.870885811222</v>
      </c>
      <c r="J117">
        <f t="shared" si="17"/>
        <v>2702.7563554367807</v>
      </c>
      <c r="K117">
        <f t="shared" si="18"/>
        <v>16858.114530374442</v>
      </c>
      <c r="L117">
        <f t="shared" si="19"/>
        <v>2126743.2895865976</v>
      </c>
      <c r="M117" s="34"/>
    </row>
    <row r="118" spans="1:13" x14ac:dyDescent="0.25">
      <c r="A118" s="34">
        <v>111</v>
      </c>
      <c r="B118">
        <f t="shared" si="12"/>
        <v>7357.4743128140453</v>
      </c>
      <c r="C118">
        <f t="shared" si="13"/>
        <v>1024.6418545416609</v>
      </c>
      <c r="D118">
        <f t="shared" si="15"/>
        <v>6332.8324582723844</v>
      </c>
      <c r="E118">
        <f t="shared" si="14"/>
        <v>798912.08971670701</v>
      </c>
      <c r="F118" s="34"/>
      <c r="H118" s="34">
        <v>111</v>
      </c>
      <c r="I118">
        <f t="shared" si="16"/>
        <v>19560.870885811222</v>
      </c>
      <c r="J118">
        <f t="shared" si="17"/>
        <v>2724.15317658399</v>
      </c>
      <c r="K118">
        <f t="shared" si="18"/>
        <v>16836.717709227232</v>
      </c>
      <c r="L118">
        <f t="shared" si="19"/>
        <v>2124019.1364100138</v>
      </c>
      <c r="M118" s="34"/>
    </row>
    <row r="119" spans="1:13" x14ac:dyDescent="0.25">
      <c r="A119" s="34">
        <v>112</v>
      </c>
      <c r="B119">
        <f t="shared" ref="B119:B182" si="20">IF(E118&gt;$F$2,$F$2,IF(E118&gt;0,(E118+D119),0))</f>
        <v>7357.4743128140453</v>
      </c>
      <c r="C119">
        <f t="shared" ref="C119:C182" si="21">B119-D119</f>
        <v>1032.7536025567815</v>
      </c>
      <c r="D119">
        <f t="shared" si="15"/>
        <v>6324.7207102572638</v>
      </c>
      <c r="E119">
        <f t="shared" ref="E119:E182" si="22">E118-C119</f>
        <v>797879.33611415024</v>
      </c>
      <c r="F119" s="34"/>
      <c r="H119" s="34">
        <v>112</v>
      </c>
      <c r="I119">
        <f t="shared" si="16"/>
        <v>19560.870885811222</v>
      </c>
      <c r="J119">
        <f t="shared" si="17"/>
        <v>2745.7193892319447</v>
      </c>
      <c r="K119">
        <f t="shared" si="18"/>
        <v>16815.151496579278</v>
      </c>
      <c r="L119">
        <f t="shared" si="19"/>
        <v>2121273.4170207819</v>
      </c>
      <c r="M119" s="34"/>
    </row>
    <row r="120" spans="1:13" x14ac:dyDescent="0.25">
      <c r="A120" s="34">
        <v>113</v>
      </c>
      <c r="B120">
        <f t="shared" si="20"/>
        <v>7357.4743128140453</v>
      </c>
      <c r="C120">
        <f t="shared" si="21"/>
        <v>1040.9295685770221</v>
      </c>
      <c r="D120">
        <f t="shared" si="15"/>
        <v>6316.5447442370232</v>
      </c>
      <c r="E120">
        <f t="shared" si="22"/>
        <v>796838.40654557326</v>
      </c>
      <c r="F120" s="34"/>
      <c r="H120" s="34">
        <v>113</v>
      </c>
      <c r="I120">
        <f t="shared" si="16"/>
        <v>19560.870885811222</v>
      </c>
      <c r="J120">
        <f t="shared" si="17"/>
        <v>2767.4563343966984</v>
      </c>
      <c r="K120">
        <f t="shared" si="18"/>
        <v>16793.414551414524</v>
      </c>
      <c r="L120">
        <f t="shared" si="19"/>
        <v>2118505.9606863852</v>
      </c>
      <c r="M120" s="34"/>
    </row>
    <row r="121" spans="1:13" x14ac:dyDescent="0.25">
      <c r="A121" s="34">
        <v>114</v>
      </c>
      <c r="B121">
        <f t="shared" si="20"/>
        <v>7357.4743128140453</v>
      </c>
      <c r="C121">
        <f t="shared" si="21"/>
        <v>1049.1702609949234</v>
      </c>
      <c r="D121">
        <f t="shared" si="15"/>
        <v>6308.3040518191219</v>
      </c>
      <c r="E121">
        <f t="shared" si="22"/>
        <v>795789.23628457834</v>
      </c>
      <c r="F121" s="34"/>
      <c r="H121" s="34">
        <v>114</v>
      </c>
      <c r="I121">
        <f t="shared" si="16"/>
        <v>19560.870885811222</v>
      </c>
      <c r="J121">
        <f t="shared" si="17"/>
        <v>2789.3653637106727</v>
      </c>
      <c r="K121">
        <f t="shared" si="18"/>
        <v>16771.50552210055</v>
      </c>
      <c r="L121">
        <f t="shared" si="19"/>
        <v>2115716.5953226746</v>
      </c>
      <c r="M121" s="34"/>
    </row>
    <row r="122" spans="1:13" x14ac:dyDescent="0.25">
      <c r="A122" s="34">
        <v>115</v>
      </c>
      <c r="B122">
        <f t="shared" si="20"/>
        <v>7357.4743128140453</v>
      </c>
      <c r="C122">
        <f t="shared" si="21"/>
        <v>1057.4761922278003</v>
      </c>
      <c r="D122">
        <f t="shared" si="15"/>
        <v>6299.998120586245</v>
      </c>
      <c r="E122">
        <f t="shared" si="22"/>
        <v>794731.76009235054</v>
      </c>
      <c r="F122" s="34"/>
      <c r="H122" s="34">
        <v>115</v>
      </c>
      <c r="I122">
        <f t="shared" si="16"/>
        <v>19560.870885811222</v>
      </c>
      <c r="J122">
        <f t="shared" si="17"/>
        <v>2811.4478395067163</v>
      </c>
      <c r="K122">
        <f t="shared" si="18"/>
        <v>16749.423046304506</v>
      </c>
      <c r="L122">
        <f t="shared" si="19"/>
        <v>2112905.1474831677</v>
      </c>
      <c r="M122" s="34"/>
    </row>
    <row r="123" spans="1:13" x14ac:dyDescent="0.25">
      <c r="A123" s="34">
        <v>116</v>
      </c>
      <c r="B123">
        <f t="shared" si="20"/>
        <v>7357.4743128140453</v>
      </c>
      <c r="C123">
        <f t="shared" si="21"/>
        <v>1065.8478787496033</v>
      </c>
      <c r="D123">
        <f t="shared" si="15"/>
        <v>6291.626434064442</v>
      </c>
      <c r="E123">
        <f t="shared" si="22"/>
        <v>793665.91221360094</v>
      </c>
      <c r="F123" s="34"/>
      <c r="H123" s="34">
        <v>116</v>
      </c>
      <c r="I123">
        <f t="shared" si="16"/>
        <v>19560.870885811222</v>
      </c>
      <c r="J123">
        <f t="shared" si="17"/>
        <v>2833.7051349028116</v>
      </c>
      <c r="K123">
        <f t="shared" si="18"/>
        <v>16727.165750908411</v>
      </c>
      <c r="L123">
        <f t="shared" si="19"/>
        <v>2110071.4423482651</v>
      </c>
      <c r="M123" s="34"/>
    </row>
    <row r="124" spans="1:13" x14ac:dyDescent="0.25">
      <c r="A124" s="34">
        <v>117</v>
      </c>
      <c r="B124">
        <f t="shared" si="20"/>
        <v>7357.4743128140453</v>
      </c>
      <c r="C124">
        <f t="shared" si="21"/>
        <v>1074.2858411230382</v>
      </c>
      <c r="D124">
        <f t="shared" si="15"/>
        <v>6283.1884716910072</v>
      </c>
      <c r="E124">
        <f t="shared" si="22"/>
        <v>792591.62637247785</v>
      </c>
      <c r="F124" s="34"/>
      <c r="H124" s="34">
        <v>117</v>
      </c>
      <c r="I124">
        <f t="shared" si="16"/>
        <v>19560.870885811222</v>
      </c>
      <c r="J124">
        <f t="shared" si="17"/>
        <v>2856.1386338874545</v>
      </c>
      <c r="K124">
        <f t="shared" si="18"/>
        <v>16704.732251923768</v>
      </c>
      <c r="L124">
        <f t="shared" si="19"/>
        <v>2107215.3037143778</v>
      </c>
      <c r="M124" s="34"/>
    </row>
    <row r="125" spans="1:13" x14ac:dyDescent="0.25">
      <c r="A125" s="34">
        <v>118</v>
      </c>
      <c r="B125">
        <f t="shared" si="20"/>
        <v>7357.4743128140453</v>
      </c>
      <c r="C125">
        <f t="shared" si="21"/>
        <v>1082.7906040319294</v>
      </c>
      <c r="D125">
        <f t="shared" si="15"/>
        <v>6274.6837087821159</v>
      </c>
      <c r="E125">
        <f t="shared" si="22"/>
        <v>791508.83576844598</v>
      </c>
      <c r="F125" s="34"/>
      <c r="H125" s="34">
        <v>118</v>
      </c>
      <c r="I125">
        <f t="shared" si="16"/>
        <v>19560.870885811222</v>
      </c>
      <c r="J125">
        <f t="shared" si="17"/>
        <v>2878.7497314057291</v>
      </c>
      <c r="K125">
        <f t="shared" si="18"/>
        <v>16682.121154405493</v>
      </c>
      <c r="L125">
        <f t="shared" si="19"/>
        <v>2104336.5539829722</v>
      </c>
      <c r="M125" s="34"/>
    </row>
    <row r="126" spans="1:13" x14ac:dyDescent="0.25">
      <c r="A126" s="34">
        <v>119</v>
      </c>
      <c r="B126">
        <f t="shared" si="20"/>
        <v>7357.4743128140453</v>
      </c>
      <c r="C126">
        <f t="shared" si="21"/>
        <v>1091.3626963138477</v>
      </c>
      <c r="D126">
        <f t="shared" si="15"/>
        <v>6266.1116165001977</v>
      </c>
      <c r="E126">
        <f t="shared" si="22"/>
        <v>790417.4730721321</v>
      </c>
      <c r="F126" s="34"/>
      <c r="H126" s="34">
        <v>119</v>
      </c>
      <c r="I126">
        <f t="shared" si="16"/>
        <v>19560.870885811222</v>
      </c>
      <c r="J126">
        <f t="shared" si="17"/>
        <v>2901.539833446026</v>
      </c>
      <c r="K126">
        <f t="shared" si="18"/>
        <v>16659.331052365196</v>
      </c>
      <c r="L126">
        <f t="shared" si="19"/>
        <v>2101435.0141495261</v>
      </c>
      <c r="M126" s="34"/>
    </row>
    <row r="127" spans="1:13" x14ac:dyDescent="0.25">
      <c r="A127" s="34">
        <v>120</v>
      </c>
      <c r="B127">
        <f t="shared" si="20"/>
        <v>7357.4743128140453</v>
      </c>
      <c r="C127">
        <f t="shared" si="21"/>
        <v>1100.0026509930003</v>
      </c>
      <c r="D127">
        <f t="shared" si="15"/>
        <v>6257.471661821045</v>
      </c>
      <c r="E127">
        <f t="shared" si="22"/>
        <v>789317.47042113915</v>
      </c>
      <c r="F127" s="34"/>
      <c r="H127" s="34">
        <v>120</v>
      </c>
      <c r="I127">
        <f t="shared" si="16"/>
        <v>19560.870885811222</v>
      </c>
      <c r="J127">
        <f t="shared" si="17"/>
        <v>2924.510357127474</v>
      </c>
      <c r="K127">
        <f t="shared" si="18"/>
        <v>16636.360528683748</v>
      </c>
      <c r="L127">
        <f t="shared" si="19"/>
        <v>2098510.5037923986</v>
      </c>
      <c r="M127" s="34"/>
    </row>
    <row r="128" spans="1:13" x14ac:dyDescent="0.25">
      <c r="A128" s="34">
        <v>121</v>
      </c>
      <c r="B128">
        <f t="shared" si="20"/>
        <v>7357.4743128140453</v>
      </c>
      <c r="C128">
        <f t="shared" si="21"/>
        <v>1108.7110053133601</v>
      </c>
      <c r="D128">
        <f t="shared" si="15"/>
        <v>6248.7633075006852</v>
      </c>
      <c r="E128">
        <f t="shared" si="22"/>
        <v>788208.75941582583</v>
      </c>
      <c r="F128" s="1"/>
      <c r="H128" s="34">
        <v>121</v>
      </c>
      <c r="I128">
        <f t="shared" si="16"/>
        <v>19560.870885811222</v>
      </c>
      <c r="J128">
        <f t="shared" si="17"/>
        <v>2947.6627307880663</v>
      </c>
      <c r="K128">
        <f t="shared" si="18"/>
        <v>16613.208155023156</v>
      </c>
      <c r="L128">
        <f t="shared" si="19"/>
        <v>2095562.8410616105</v>
      </c>
      <c r="M128" s="1"/>
    </row>
    <row r="129" spans="1:13" x14ac:dyDescent="0.25">
      <c r="A129" s="34">
        <v>122</v>
      </c>
      <c r="B129">
        <f t="shared" si="20"/>
        <v>7357.4743128140453</v>
      </c>
      <c r="C129">
        <f t="shared" si="21"/>
        <v>1117.488300772091</v>
      </c>
      <c r="D129">
        <f t="shared" si="15"/>
        <v>6239.9860120419544</v>
      </c>
      <c r="E129">
        <f t="shared" si="22"/>
        <v>787091.27111505379</v>
      </c>
      <c r="F129" s="34"/>
      <c r="H129" s="34">
        <v>122</v>
      </c>
      <c r="I129">
        <f t="shared" si="16"/>
        <v>19560.870885811222</v>
      </c>
      <c r="J129">
        <f t="shared" si="17"/>
        <v>2970.998394073471</v>
      </c>
      <c r="K129">
        <f t="shared" si="18"/>
        <v>16589.872491737751</v>
      </c>
      <c r="L129">
        <f t="shared" si="19"/>
        <v>2092591.842667537</v>
      </c>
      <c r="M129" s="34"/>
    </row>
    <row r="130" spans="1:13" x14ac:dyDescent="0.25">
      <c r="A130" s="34">
        <v>123</v>
      </c>
      <c r="B130">
        <f t="shared" si="20"/>
        <v>7357.4743128140453</v>
      </c>
      <c r="C130">
        <f t="shared" si="21"/>
        <v>1126.3350831532025</v>
      </c>
      <c r="D130">
        <f t="shared" si="15"/>
        <v>6231.1392296608428</v>
      </c>
      <c r="E130">
        <f t="shared" si="22"/>
        <v>785964.93603190058</v>
      </c>
      <c r="F130" s="34"/>
      <c r="H130" s="34">
        <v>123</v>
      </c>
      <c r="I130">
        <f t="shared" si="16"/>
        <v>19560.870885811222</v>
      </c>
      <c r="J130">
        <f t="shared" si="17"/>
        <v>2994.5187980265546</v>
      </c>
      <c r="K130">
        <f t="shared" si="18"/>
        <v>16566.352087784668</v>
      </c>
      <c r="L130">
        <f t="shared" si="19"/>
        <v>2089597.3238695106</v>
      </c>
      <c r="M130" s="34"/>
    </row>
    <row r="131" spans="1:13" x14ac:dyDescent="0.25">
      <c r="A131" s="34">
        <v>124</v>
      </c>
      <c r="B131">
        <f t="shared" si="20"/>
        <v>7357.4743128140453</v>
      </c>
      <c r="C131">
        <f t="shared" si="21"/>
        <v>1135.2519025614993</v>
      </c>
      <c r="D131">
        <f t="shared" si="15"/>
        <v>6222.2224102525461</v>
      </c>
      <c r="E131">
        <f t="shared" si="22"/>
        <v>784829.68412933906</v>
      </c>
      <c r="F131" s="34"/>
      <c r="H131" s="34">
        <v>124</v>
      </c>
      <c r="I131">
        <f t="shared" si="16"/>
        <v>19560.870885811222</v>
      </c>
      <c r="J131">
        <f t="shared" si="17"/>
        <v>3018.2254051775963</v>
      </c>
      <c r="K131">
        <f t="shared" si="18"/>
        <v>16542.645480633626</v>
      </c>
      <c r="L131">
        <f t="shared" si="19"/>
        <v>2086579.098464333</v>
      </c>
      <c r="M131" s="34"/>
    </row>
    <row r="132" spans="1:13" x14ac:dyDescent="0.25">
      <c r="A132" s="34">
        <v>125</v>
      </c>
      <c r="B132">
        <f t="shared" si="20"/>
        <v>7357.4743128140453</v>
      </c>
      <c r="C132">
        <f t="shared" si="21"/>
        <v>1144.2393134567774</v>
      </c>
      <c r="D132">
        <f t="shared" si="15"/>
        <v>6213.234999357268</v>
      </c>
      <c r="E132">
        <f t="shared" si="22"/>
        <v>783685.44481588225</v>
      </c>
      <c r="F132" s="34"/>
      <c r="H132" s="34">
        <v>125</v>
      </c>
      <c r="I132">
        <f t="shared" si="16"/>
        <v>19560.870885811222</v>
      </c>
      <c r="J132">
        <f t="shared" si="17"/>
        <v>3042.1196896352521</v>
      </c>
      <c r="K132">
        <f t="shared" si="18"/>
        <v>16518.75119617597</v>
      </c>
      <c r="L132">
        <f t="shared" si="19"/>
        <v>2083536.9787746978</v>
      </c>
      <c r="M132" s="34"/>
    </row>
    <row r="133" spans="1:13" x14ac:dyDescent="0.25">
      <c r="A133" s="34">
        <v>126</v>
      </c>
      <c r="B133">
        <f t="shared" si="20"/>
        <v>7357.4743128140453</v>
      </c>
      <c r="C133">
        <f t="shared" si="21"/>
        <v>1153.2978746883109</v>
      </c>
      <c r="D133">
        <f t="shared" si="15"/>
        <v>6204.1764381257344</v>
      </c>
      <c r="E133">
        <f t="shared" si="22"/>
        <v>782532.14694119396</v>
      </c>
      <c r="F133" s="34"/>
      <c r="H133" s="34">
        <v>126</v>
      </c>
      <c r="I133">
        <f t="shared" si="16"/>
        <v>19560.870885811222</v>
      </c>
      <c r="J133">
        <f t="shared" si="17"/>
        <v>3066.2031371781959</v>
      </c>
      <c r="K133">
        <f t="shared" si="18"/>
        <v>16494.667748633026</v>
      </c>
      <c r="L133">
        <f t="shared" si="19"/>
        <v>2080470.7756375195</v>
      </c>
      <c r="M133" s="34"/>
    </row>
    <row r="134" spans="1:13" x14ac:dyDescent="0.25">
      <c r="A134" s="34">
        <v>127</v>
      </c>
      <c r="B134">
        <f t="shared" si="20"/>
        <v>7357.4743128140453</v>
      </c>
      <c r="C134">
        <f t="shared" si="21"/>
        <v>1162.4281495295927</v>
      </c>
      <c r="D134">
        <f t="shared" si="15"/>
        <v>6195.0461632844526</v>
      </c>
      <c r="E134">
        <f t="shared" si="22"/>
        <v>781369.71879166435</v>
      </c>
      <c r="F134" s="34"/>
      <c r="H134" s="34">
        <v>127</v>
      </c>
      <c r="I134">
        <f t="shared" si="16"/>
        <v>19560.870885811222</v>
      </c>
      <c r="J134">
        <f t="shared" si="17"/>
        <v>3090.4772453475271</v>
      </c>
      <c r="K134">
        <f t="shared" si="18"/>
        <v>16470.393640463695</v>
      </c>
      <c r="L134">
        <f t="shared" si="19"/>
        <v>2077380.298392172</v>
      </c>
      <c r="M134" s="34"/>
    </row>
    <row r="135" spans="1:13" x14ac:dyDescent="0.25">
      <c r="A135" s="34">
        <v>128</v>
      </c>
      <c r="B135">
        <f t="shared" si="20"/>
        <v>7357.4743128140453</v>
      </c>
      <c r="C135">
        <f t="shared" si="21"/>
        <v>1171.630705713369</v>
      </c>
      <c r="D135">
        <f t="shared" si="15"/>
        <v>6185.8436071006763</v>
      </c>
      <c r="E135">
        <f t="shared" si="22"/>
        <v>780198.08808595093</v>
      </c>
      <c r="F135" s="34"/>
      <c r="H135" s="34">
        <v>128</v>
      </c>
      <c r="I135">
        <f t="shared" si="16"/>
        <v>19560.870885811222</v>
      </c>
      <c r="J135">
        <f t="shared" si="17"/>
        <v>3114.9435235398596</v>
      </c>
      <c r="K135">
        <f t="shared" si="18"/>
        <v>16445.927362271363</v>
      </c>
      <c r="L135">
        <f t="shared" si="19"/>
        <v>2074265.354868632</v>
      </c>
      <c r="M135" s="34"/>
    </row>
    <row r="136" spans="1:13" x14ac:dyDescent="0.25">
      <c r="A136" s="34">
        <v>129</v>
      </c>
      <c r="B136">
        <f t="shared" si="20"/>
        <v>7357.4743128140453</v>
      </c>
      <c r="C136">
        <f t="shared" si="21"/>
        <v>1180.9061154669334</v>
      </c>
      <c r="D136">
        <f t="shared" si="15"/>
        <v>6176.5681973471119</v>
      </c>
      <c r="E136">
        <f t="shared" si="22"/>
        <v>779017.18197048397</v>
      </c>
      <c r="F136" s="34"/>
      <c r="H136" s="34">
        <v>129</v>
      </c>
      <c r="I136">
        <f t="shared" si="16"/>
        <v>19560.870885811222</v>
      </c>
      <c r="J136">
        <f t="shared" si="17"/>
        <v>3139.6034931012182</v>
      </c>
      <c r="K136">
        <f t="shared" si="18"/>
        <v>16421.267392710004</v>
      </c>
      <c r="L136">
        <f t="shared" si="19"/>
        <v>2071125.7513755308</v>
      </c>
      <c r="M136" s="34"/>
    </row>
    <row r="137" spans="1:13" x14ac:dyDescent="0.25">
      <c r="A137" s="34">
        <v>130</v>
      </c>
      <c r="B137">
        <f t="shared" si="20"/>
        <v>7357.4743128140453</v>
      </c>
      <c r="C137">
        <f t="shared" si="21"/>
        <v>1190.2549555477144</v>
      </c>
      <c r="D137">
        <f t="shared" ref="D137:D200" si="23">E136*$D$3/12</f>
        <v>6167.2193572663309</v>
      </c>
      <c r="E137">
        <f t="shared" si="22"/>
        <v>777826.92701493623</v>
      </c>
      <c r="F137" s="34"/>
      <c r="H137" s="34">
        <v>130</v>
      </c>
      <c r="I137">
        <f t="shared" ref="I137:I200" si="24">IF(L136&gt;$M$2,$M$2,IF(L136&gt;0,(L136+K137),0))</f>
        <v>19560.870885811222</v>
      </c>
      <c r="J137">
        <f t="shared" ref="J137:J200" si="25">I137-K137</f>
        <v>3164.4586874216038</v>
      </c>
      <c r="K137">
        <f t="shared" ref="K137:K200" si="26">L136*$D$3/12</f>
        <v>16396.412198389618</v>
      </c>
      <c r="L137">
        <f t="shared" si="19"/>
        <v>2067961.2926881092</v>
      </c>
      <c r="M137" s="34"/>
    </row>
    <row r="138" spans="1:13" x14ac:dyDescent="0.25">
      <c r="A138" s="34">
        <v>131</v>
      </c>
      <c r="B138">
        <f t="shared" si="20"/>
        <v>7357.4743128140453</v>
      </c>
      <c r="C138">
        <f t="shared" si="21"/>
        <v>1199.677807279133</v>
      </c>
      <c r="D138">
        <f t="shared" si="23"/>
        <v>6157.7965055349123</v>
      </c>
      <c r="E138">
        <f t="shared" si="22"/>
        <v>776627.24920765706</v>
      </c>
      <c r="F138" s="34"/>
      <c r="H138" s="34">
        <v>131</v>
      </c>
      <c r="I138">
        <f t="shared" si="24"/>
        <v>19560.870885811222</v>
      </c>
      <c r="J138">
        <f t="shared" si="25"/>
        <v>3189.510652030358</v>
      </c>
      <c r="K138">
        <f t="shared" si="26"/>
        <v>16371.360233780864</v>
      </c>
      <c r="L138">
        <f t="shared" si="19"/>
        <v>2064771.7820360789</v>
      </c>
      <c r="M138" s="34"/>
    </row>
    <row r="139" spans="1:13" x14ac:dyDescent="0.25">
      <c r="A139" s="34">
        <v>132</v>
      </c>
      <c r="B139">
        <f t="shared" si="20"/>
        <v>7357.4743128140453</v>
      </c>
      <c r="C139">
        <f t="shared" si="21"/>
        <v>1209.17525658676</v>
      </c>
      <c r="D139">
        <f t="shared" si="23"/>
        <v>6148.2990562272853</v>
      </c>
      <c r="E139">
        <f t="shared" si="22"/>
        <v>775418.07395107031</v>
      </c>
      <c r="F139" s="34"/>
      <c r="H139" s="34">
        <v>132</v>
      </c>
      <c r="I139">
        <f t="shared" si="24"/>
        <v>19560.870885811222</v>
      </c>
      <c r="J139">
        <f t="shared" si="25"/>
        <v>3214.7609446922652</v>
      </c>
      <c r="K139">
        <f t="shared" si="26"/>
        <v>16346.109941118957</v>
      </c>
      <c r="L139">
        <f t="shared" si="19"/>
        <v>2061557.0210913867</v>
      </c>
      <c r="M139" s="34"/>
    </row>
    <row r="140" spans="1:13" x14ac:dyDescent="0.25">
      <c r="A140" s="34">
        <v>133</v>
      </c>
      <c r="B140">
        <f t="shared" si="20"/>
        <v>7357.4743128140453</v>
      </c>
      <c r="C140">
        <f t="shared" si="21"/>
        <v>1218.7478940347382</v>
      </c>
      <c r="D140">
        <f t="shared" si="23"/>
        <v>6138.7264187793071</v>
      </c>
      <c r="E140">
        <f t="shared" si="22"/>
        <v>774199.32605703559</v>
      </c>
      <c r="F140" s="34"/>
      <c r="H140" s="34">
        <v>133</v>
      </c>
      <c r="I140">
        <f t="shared" si="24"/>
        <v>19560.870885811222</v>
      </c>
      <c r="J140">
        <f t="shared" si="25"/>
        <v>3240.2111355044108</v>
      </c>
      <c r="K140">
        <f t="shared" si="26"/>
        <v>16320.659750306811</v>
      </c>
      <c r="L140">
        <f t="shared" si="19"/>
        <v>2058316.8099558824</v>
      </c>
      <c r="M140" s="34"/>
    </row>
    <row r="141" spans="1:13" x14ac:dyDescent="0.25">
      <c r="A141" s="34">
        <v>134</v>
      </c>
      <c r="B141">
        <f t="shared" si="20"/>
        <v>7357.4743128140453</v>
      </c>
      <c r="C141">
        <f t="shared" si="21"/>
        <v>1228.3963148625135</v>
      </c>
      <c r="D141">
        <f t="shared" si="23"/>
        <v>6129.0779979515319</v>
      </c>
      <c r="E141">
        <f t="shared" si="22"/>
        <v>772970.92974217306</v>
      </c>
      <c r="F141" s="1"/>
      <c r="H141" s="34">
        <v>134</v>
      </c>
      <c r="I141">
        <f t="shared" si="24"/>
        <v>19560.870885811222</v>
      </c>
      <c r="J141">
        <f t="shared" si="25"/>
        <v>3265.8628069938204</v>
      </c>
      <c r="K141">
        <f t="shared" si="26"/>
        <v>16295.008078817402</v>
      </c>
      <c r="L141">
        <f t="shared" si="19"/>
        <v>2055050.9471488886</v>
      </c>
      <c r="M141" s="1"/>
    </row>
    <row r="142" spans="1:13" x14ac:dyDescent="0.25">
      <c r="A142" s="34">
        <v>135</v>
      </c>
      <c r="B142">
        <f t="shared" si="20"/>
        <v>7357.4743128140453</v>
      </c>
      <c r="C142">
        <f t="shared" si="21"/>
        <v>1238.1211190218428</v>
      </c>
      <c r="D142">
        <f t="shared" si="23"/>
        <v>6119.3531937922025</v>
      </c>
      <c r="E142">
        <f t="shared" si="22"/>
        <v>771732.80862315127</v>
      </c>
      <c r="F142" s="1"/>
      <c r="H142" s="34">
        <v>135</v>
      </c>
      <c r="I142">
        <f t="shared" si="24"/>
        <v>19560.870885811222</v>
      </c>
      <c r="J142">
        <f t="shared" si="25"/>
        <v>3291.7175542158529</v>
      </c>
      <c r="K142">
        <f t="shared" si="26"/>
        <v>16269.153331595369</v>
      </c>
      <c r="L142">
        <f t="shared" si="19"/>
        <v>2051759.2295946728</v>
      </c>
      <c r="M142" s="1"/>
    </row>
    <row r="143" spans="1:13" x14ac:dyDescent="0.25">
      <c r="A143" s="34">
        <v>136</v>
      </c>
      <c r="B143">
        <f t="shared" si="20"/>
        <v>7357.4743128140453</v>
      </c>
      <c r="C143">
        <f t="shared" si="21"/>
        <v>1247.9229112140974</v>
      </c>
      <c r="D143">
        <f t="shared" si="23"/>
        <v>6109.5514015999479</v>
      </c>
      <c r="E143">
        <f t="shared" si="22"/>
        <v>770484.88571193721</v>
      </c>
      <c r="F143" s="34"/>
      <c r="H143" s="34">
        <v>136</v>
      </c>
      <c r="I143">
        <f t="shared" si="24"/>
        <v>19560.870885811222</v>
      </c>
      <c r="J143">
        <f t="shared" si="25"/>
        <v>3317.7769848533953</v>
      </c>
      <c r="K143">
        <f t="shared" si="26"/>
        <v>16243.093900957827</v>
      </c>
      <c r="L143">
        <f t="shared" si="19"/>
        <v>2048441.4526098194</v>
      </c>
      <c r="M143" s="34"/>
    </row>
    <row r="144" spans="1:13" x14ac:dyDescent="0.25">
      <c r="A144" s="34">
        <v>137</v>
      </c>
      <c r="B144">
        <f t="shared" si="20"/>
        <v>7357.4743128140453</v>
      </c>
      <c r="C144">
        <f t="shared" si="21"/>
        <v>1257.8023009278759</v>
      </c>
      <c r="D144">
        <f t="shared" si="23"/>
        <v>6099.6720118861695</v>
      </c>
      <c r="E144">
        <f t="shared" si="22"/>
        <v>769227.08341100928</v>
      </c>
      <c r="F144" s="34"/>
      <c r="H144" s="34">
        <v>137</v>
      </c>
      <c r="I144">
        <f t="shared" si="24"/>
        <v>19560.870885811222</v>
      </c>
      <c r="J144">
        <f t="shared" si="25"/>
        <v>3344.0427193168198</v>
      </c>
      <c r="K144">
        <f t="shared" si="26"/>
        <v>16216.828166494402</v>
      </c>
      <c r="L144">
        <f t="shared" si="19"/>
        <v>2045097.4098905025</v>
      </c>
      <c r="M144" s="34"/>
    </row>
    <row r="145" spans="1:13" x14ac:dyDescent="0.25">
      <c r="A145" s="34">
        <v>138</v>
      </c>
      <c r="B145">
        <f t="shared" si="20"/>
        <v>7357.4743128140453</v>
      </c>
      <c r="C145">
        <f t="shared" si="21"/>
        <v>1267.7599024768879</v>
      </c>
      <c r="D145">
        <f t="shared" si="23"/>
        <v>6089.7144103371575</v>
      </c>
      <c r="E145">
        <f t="shared" si="22"/>
        <v>767959.32350853237</v>
      </c>
      <c r="F145" s="34"/>
      <c r="H145" s="34">
        <v>138</v>
      </c>
      <c r="I145">
        <f t="shared" si="24"/>
        <v>19560.870885811222</v>
      </c>
      <c r="J145">
        <f t="shared" si="25"/>
        <v>3370.5163908447448</v>
      </c>
      <c r="K145">
        <f t="shared" si="26"/>
        <v>16190.354494966477</v>
      </c>
      <c r="L145">
        <f t="shared" si="19"/>
        <v>2041726.8934996577</v>
      </c>
      <c r="M145" s="34"/>
    </row>
    <row r="146" spans="1:13" x14ac:dyDescent="0.25">
      <c r="A146" s="34">
        <v>139</v>
      </c>
      <c r="B146">
        <f t="shared" si="20"/>
        <v>7357.4743128140453</v>
      </c>
      <c r="C146">
        <f t="shared" si="21"/>
        <v>1277.7963350381642</v>
      </c>
      <c r="D146">
        <f t="shared" si="23"/>
        <v>6079.6779777758811</v>
      </c>
      <c r="E146">
        <f t="shared" si="22"/>
        <v>766681.52717349422</v>
      </c>
      <c r="F146" s="34"/>
      <c r="H146" s="34">
        <v>139</v>
      </c>
      <c r="I146">
        <f t="shared" si="24"/>
        <v>19560.870885811222</v>
      </c>
      <c r="J146">
        <f t="shared" si="25"/>
        <v>3397.1996456055986</v>
      </c>
      <c r="K146">
        <f t="shared" si="26"/>
        <v>16163.671240205624</v>
      </c>
      <c r="L146">
        <f t="shared" si="19"/>
        <v>2038329.6938540521</v>
      </c>
      <c r="M146" s="34"/>
    </row>
    <row r="147" spans="1:13" x14ac:dyDescent="0.25">
      <c r="A147" s="34">
        <v>140</v>
      </c>
      <c r="B147">
        <f t="shared" si="20"/>
        <v>7357.4743128140453</v>
      </c>
      <c r="C147">
        <f t="shared" si="21"/>
        <v>1287.9122226905502</v>
      </c>
      <c r="D147">
        <f t="shared" si="23"/>
        <v>6069.5620901234952</v>
      </c>
      <c r="E147">
        <f t="shared" si="22"/>
        <v>765393.61495080369</v>
      </c>
      <c r="F147" s="34"/>
      <c r="H147" s="34">
        <v>140</v>
      </c>
      <c r="I147">
        <f t="shared" si="24"/>
        <v>19560.870885811222</v>
      </c>
      <c r="J147">
        <f t="shared" si="25"/>
        <v>3424.0941427999769</v>
      </c>
      <c r="K147">
        <f t="shared" si="26"/>
        <v>16136.776743011245</v>
      </c>
      <c r="L147">
        <f t="shared" si="19"/>
        <v>2034905.5997112521</v>
      </c>
      <c r="M147" s="34"/>
    </row>
    <row r="148" spans="1:13" x14ac:dyDescent="0.25">
      <c r="A148" s="34">
        <v>141</v>
      </c>
      <c r="B148">
        <f t="shared" si="20"/>
        <v>7357.4743128140453</v>
      </c>
      <c r="C148">
        <f t="shared" si="21"/>
        <v>1298.1081944535163</v>
      </c>
      <c r="D148">
        <f t="shared" si="23"/>
        <v>6059.3661183605291</v>
      </c>
      <c r="E148">
        <f t="shared" si="22"/>
        <v>764095.50675635017</v>
      </c>
      <c r="F148" s="34"/>
      <c r="H148" s="34">
        <v>141</v>
      </c>
      <c r="I148">
        <f t="shared" si="24"/>
        <v>19560.870885811222</v>
      </c>
      <c r="J148">
        <f t="shared" si="25"/>
        <v>3451.2015547638093</v>
      </c>
      <c r="K148">
        <f t="shared" si="26"/>
        <v>16109.669331047413</v>
      </c>
      <c r="L148">
        <f t="shared" si="19"/>
        <v>2031454.3981564883</v>
      </c>
      <c r="M148" s="34"/>
    </row>
    <row r="149" spans="1:13" x14ac:dyDescent="0.25">
      <c r="A149" s="34">
        <v>142</v>
      </c>
      <c r="B149">
        <f t="shared" si="20"/>
        <v>7357.4743128140453</v>
      </c>
      <c r="C149">
        <f t="shared" si="21"/>
        <v>1308.3848843262731</v>
      </c>
      <c r="D149">
        <f t="shared" si="23"/>
        <v>6049.0894284877722</v>
      </c>
      <c r="E149">
        <f t="shared" si="22"/>
        <v>762787.12187202391</v>
      </c>
      <c r="F149" s="34"/>
      <c r="H149" s="34">
        <v>142</v>
      </c>
      <c r="I149">
        <f t="shared" si="24"/>
        <v>19560.870885811222</v>
      </c>
      <c r="J149">
        <f t="shared" si="25"/>
        <v>3478.5235670723559</v>
      </c>
      <c r="K149">
        <f t="shared" si="26"/>
        <v>16082.347318738866</v>
      </c>
      <c r="L149">
        <f t="shared" si="19"/>
        <v>2027975.874589416</v>
      </c>
      <c r="M149" s="34"/>
    </row>
    <row r="150" spans="1:13" x14ac:dyDescent="0.25">
      <c r="A150" s="34">
        <v>143</v>
      </c>
      <c r="B150">
        <f t="shared" si="20"/>
        <v>7357.4743128140453</v>
      </c>
      <c r="C150">
        <f t="shared" si="21"/>
        <v>1318.7429313271887</v>
      </c>
      <c r="D150">
        <f t="shared" si="23"/>
        <v>6038.7313814868567</v>
      </c>
      <c r="E150">
        <f t="shared" si="22"/>
        <v>761468.37894069671</v>
      </c>
      <c r="F150" s="34"/>
      <c r="H150" s="34">
        <v>143</v>
      </c>
      <c r="I150">
        <f t="shared" si="24"/>
        <v>19560.870885811222</v>
      </c>
      <c r="J150">
        <f t="shared" si="25"/>
        <v>3506.0618786450123</v>
      </c>
      <c r="K150">
        <f t="shared" si="26"/>
        <v>16054.80900716621</v>
      </c>
      <c r="L150">
        <f t="shared" si="19"/>
        <v>2024469.8127107709</v>
      </c>
      <c r="M150" s="34"/>
    </row>
    <row r="151" spans="1:13" x14ac:dyDescent="0.25">
      <c r="A151" s="34">
        <v>144</v>
      </c>
      <c r="B151">
        <f t="shared" si="20"/>
        <v>7357.4743128140453</v>
      </c>
      <c r="C151">
        <f t="shared" si="21"/>
        <v>1329.1829795335298</v>
      </c>
      <c r="D151">
        <f t="shared" si="23"/>
        <v>6028.2913332805156</v>
      </c>
      <c r="E151">
        <f t="shared" si="22"/>
        <v>760139.19596116315</v>
      </c>
      <c r="F151" s="34"/>
      <c r="H151" s="34">
        <v>144</v>
      </c>
      <c r="I151">
        <f t="shared" si="24"/>
        <v>19560.870885811222</v>
      </c>
      <c r="J151">
        <f t="shared" si="25"/>
        <v>3533.8182018509524</v>
      </c>
      <c r="K151">
        <f t="shared" si="26"/>
        <v>16027.05268396027</v>
      </c>
      <c r="L151">
        <f t="shared" ref="L151:L214" si="27">L150-J151</f>
        <v>2020935.99450892</v>
      </c>
      <c r="M151" s="34"/>
    </row>
    <row r="152" spans="1:13" x14ac:dyDescent="0.25">
      <c r="A152" s="34">
        <v>145</v>
      </c>
      <c r="B152">
        <f t="shared" si="20"/>
        <v>7357.4743128140453</v>
      </c>
      <c r="C152">
        <f t="shared" si="21"/>
        <v>1339.7056781215042</v>
      </c>
      <c r="D152">
        <f t="shared" si="23"/>
        <v>6017.7686346925411</v>
      </c>
      <c r="E152">
        <f t="shared" si="22"/>
        <v>758799.49028304161</v>
      </c>
      <c r="F152" s="34"/>
      <c r="H152" s="34">
        <v>145</v>
      </c>
      <c r="I152">
        <f t="shared" si="24"/>
        <v>19560.870885811222</v>
      </c>
      <c r="J152">
        <f t="shared" si="25"/>
        <v>3561.7942626156055</v>
      </c>
      <c r="K152">
        <f t="shared" si="26"/>
        <v>15999.076623195617</v>
      </c>
      <c r="L152">
        <f t="shared" si="27"/>
        <v>2017374.2002463045</v>
      </c>
      <c r="M152" s="34"/>
    </row>
    <row r="153" spans="1:13" x14ac:dyDescent="0.25">
      <c r="A153" s="34">
        <v>146</v>
      </c>
      <c r="B153">
        <f t="shared" si="20"/>
        <v>7357.4743128140453</v>
      </c>
      <c r="C153">
        <f t="shared" si="21"/>
        <v>1350.3116814066325</v>
      </c>
      <c r="D153">
        <f t="shared" si="23"/>
        <v>6007.1626314074128</v>
      </c>
      <c r="E153">
        <f t="shared" si="22"/>
        <v>757449.17860163492</v>
      </c>
      <c r="F153" s="34"/>
      <c r="H153" s="34">
        <v>146</v>
      </c>
      <c r="I153">
        <f t="shared" si="24"/>
        <v>19560.870885811222</v>
      </c>
      <c r="J153">
        <f t="shared" si="25"/>
        <v>3589.9918005279778</v>
      </c>
      <c r="K153">
        <f t="shared" si="26"/>
        <v>15970.879085283244</v>
      </c>
      <c r="L153">
        <f t="shared" si="27"/>
        <v>2013784.2084457765</v>
      </c>
      <c r="M153" s="34"/>
    </row>
    <row r="154" spans="1:13" x14ac:dyDescent="0.25">
      <c r="A154" s="34">
        <v>147</v>
      </c>
      <c r="B154">
        <f t="shared" si="20"/>
        <v>7357.4743128140453</v>
      </c>
      <c r="C154">
        <f t="shared" si="21"/>
        <v>1361.0016488844358</v>
      </c>
      <c r="D154">
        <f t="shared" si="23"/>
        <v>5996.4726639296096</v>
      </c>
      <c r="E154">
        <f t="shared" si="22"/>
        <v>756088.17695275054</v>
      </c>
      <c r="F154" s="34"/>
      <c r="H154" s="34">
        <v>147</v>
      </c>
      <c r="I154">
        <f t="shared" si="24"/>
        <v>19560.870885811222</v>
      </c>
      <c r="J154">
        <f t="shared" si="25"/>
        <v>3618.4125689488264</v>
      </c>
      <c r="K154">
        <f t="shared" si="26"/>
        <v>15942.458316862396</v>
      </c>
      <c r="L154">
        <f t="shared" si="27"/>
        <v>2010165.7958768276</v>
      </c>
      <c r="M154" s="34"/>
    </row>
    <row r="155" spans="1:13" x14ac:dyDescent="0.25">
      <c r="A155" s="34">
        <v>148</v>
      </c>
      <c r="B155">
        <f t="shared" si="20"/>
        <v>7357.4743128140453</v>
      </c>
      <c r="C155">
        <f t="shared" si="21"/>
        <v>1371.7762452714369</v>
      </c>
      <c r="D155">
        <f t="shared" si="23"/>
        <v>5985.6980675426084</v>
      </c>
      <c r="E155">
        <f t="shared" si="22"/>
        <v>754716.4007074791</v>
      </c>
      <c r="F155" s="1"/>
      <c r="H155" s="34">
        <v>148</v>
      </c>
      <c r="I155">
        <f t="shared" si="24"/>
        <v>19560.870885811222</v>
      </c>
      <c r="J155">
        <f t="shared" si="25"/>
        <v>3647.058335119671</v>
      </c>
      <c r="K155">
        <f t="shared" si="26"/>
        <v>15913.812550691551</v>
      </c>
      <c r="L155">
        <f t="shared" si="27"/>
        <v>2006518.7375417079</v>
      </c>
      <c r="M155" s="1"/>
    </row>
    <row r="156" spans="1:13" x14ac:dyDescent="0.25">
      <c r="A156" s="34">
        <v>149</v>
      </c>
      <c r="B156">
        <f t="shared" si="20"/>
        <v>7357.4743128140453</v>
      </c>
      <c r="C156">
        <f t="shared" si="21"/>
        <v>1382.6361405465022</v>
      </c>
      <c r="D156">
        <f t="shared" si="23"/>
        <v>5974.8381722675431</v>
      </c>
      <c r="E156">
        <f t="shared" si="22"/>
        <v>753333.76456693257</v>
      </c>
      <c r="F156" s="34"/>
      <c r="H156" s="34">
        <v>149</v>
      </c>
      <c r="I156">
        <f t="shared" si="24"/>
        <v>19560.870885811222</v>
      </c>
      <c r="J156">
        <f t="shared" si="25"/>
        <v>3675.930880272701</v>
      </c>
      <c r="K156">
        <f t="shared" si="26"/>
        <v>15884.940005538521</v>
      </c>
      <c r="L156">
        <f t="shared" si="27"/>
        <v>2002842.8066614352</v>
      </c>
      <c r="M156" s="34"/>
    </row>
    <row r="157" spans="1:13" x14ac:dyDescent="0.25">
      <c r="A157" s="34">
        <v>150</v>
      </c>
      <c r="B157">
        <f t="shared" si="20"/>
        <v>7357.4743128140453</v>
      </c>
      <c r="C157">
        <f t="shared" si="21"/>
        <v>1393.5820099924958</v>
      </c>
      <c r="D157">
        <f t="shared" si="23"/>
        <v>5963.8923028215495</v>
      </c>
      <c r="E157">
        <f t="shared" si="22"/>
        <v>751940.18255694013</v>
      </c>
      <c r="F157" s="34"/>
      <c r="H157" s="34">
        <v>150</v>
      </c>
      <c r="I157">
        <f t="shared" si="24"/>
        <v>19560.870885811222</v>
      </c>
      <c r="J157">
        <f t="shared" si="25"/>
        <v>3705.0319997415281</v>
      </c>
      <c r="K157">
        <f t="shared" si="26"/>
        <v>15855.838886069694</v>
      </c>
      <c r="L157">
        <f t="shared" si="27"/>
        <v>1999137.7746616937</v>
      </c>
      <c r="M157" s="34"/>
    </row>
    <row r="158" spans="1:13" x14ac:dyDescent="0.25">
      <c r="A158" s="34">
        <v>151</v>
      </c>
      <c r="B158">
        <f t="shared" si="20"/>
        <v>7357.4743128140453</v>
      </c>
      <c r="C158">
        <f t="shared" si="21"/>
        <v>1404.6145342382688</v>
      </c>
      <c r="D158">
        <f t="shared" si="23"/>
        <v>5952.8597785757765</v>
      </c>
      <c r="E158">
        <f t="shared" si="22"/>
        <v>750535.56802270189</v>
      </c>
      <c r="F158" s="34"/>
      <c r="H158" s="34">
        <v>151</v>
      </c>
      <c r="I158">
        <f t="shared" si="24"/>
        <v>19560.870885811222</v>
      </c>
      <c r="J158">
        <f t="shared" si="25"/>
        <v>3734.3635030728128</v>
      </c>
      <c r="K158">
        <f t="shared" si="26"/>
        <v>15826.507382738409</v>
      </c>
      <c r="L158">
        <f t="shared" si="27"/>
        <v>1995403.4111586208</v>
      </c>
      <c r="M158" s="34"/>
    </row>
    <row r="159" spans="1:13" x14ac:dyDescent="0.25">
      <c r="A159" s="34">
        <v>152</v>
      </c>
      <c r="B159">
        <f t="shared" si="20"/>
        <v>7357.4743128140453</v>
      </c>
      <c r="C159">
        <f t="shared" si="21"/>
        <v>1415.7343993009881</v>
      </c>
      <c r="D159">
        <f t="shared" si="23"/>
        <v>5941.7399135130572</v>
      </c>
      <c r="E159">
        <f t="shared" si="22"/>
        <v>749119.83362340089</v>
      </c>
      <c r="F159" s="34"/>
      <c r="H159" s="34">
        <v>152</v>
      </c>
      <c r="I159">
        <f t="shared" si="24"/>
        <v>19560.870885811222</v>
      </c>
      <c r="J159">
        <f t="shared" si="25"/>
        <v>3763.9272141388064</v>
      </c>
      <c r="K159">
        <f t="shared" si="26"/>
        <v>15796.943671672416</v>
      </c>
      <c r="L159">
        <f t="shared" si="27"/>
        <v>1991639.4839444819</v>
      </c>
      <c r="M159" s="34"/>
    </row>
    <row r="160" spans="1:13" x14ac:dyDescent="0.25">
      <c r="A160" s="34">
        <v>153</v>
      </c>
      <c r="B160">
        <f t="shared" si="20"/>
        <v>7357.4743128140453</v>
      </c>
      <c r="C160">
        <f t="shared" si="21"/>
        <v>1426.9422966287884</v>
      </c>
      <c r="D160">
        <f t="shared" si="23"/>
        <v>5930.5320161852569</v>
      </c>
      <c r="E160">
        <f t="shared" si="22"/>
        <v>747692.89132677205</v>
      </c>
      <c r="F160" s="34"/>
      <c r="H160" s="34">
        <v>153</v>
      </c>
      <c r="I160">
        <f t="shared" si="24"/>
        <v>19560.870885811222</v>
      </c>
      <c r="J160">
        <f t="shared" si="25"/>
        <v>3793.7249712507401</v>
      </c>
      <c r="K160">
        <f t="shared" si="26"/>
        <v>15767.145914560482</v>
      </c>
      <c r="L160">
        <f t="shared" si="27"/>
        <v>1987845.7589732313</v>
      </c>
      <c r="M160" s="34"/>
    </row>
    <row r="161" spans="1:13" x14ac:dyDescent="0.25">
      <c r="A161" s="34">
        <v>154</v>
      </c>
      <c r="B161">
        <f t="shared" si="20"/>
        <v>7357.4743128140453</v>
      </c>
      <c r="C161">
        <f t="shared" si="21"/>
        <v>1438.2389231437674</v>
      </c>
      <c r="D161">
        <f t="shared" si="23"/>
        <v>5919.235389670278</v>
      </c>
      <c r="E161">
        <f t="shared" si="22"/>
        <v>746254.65240362834</v>
      </c>
      <c r="F161" s="34"/>
      <c r="H161" s="34">
        <v>154</v>
      </c>
      <c r="I161">
        <f t="shared" si="24"/>
        <v>19560.870885811222</v>
      </c>
      <c r="J161">
        <f t="shared" si="25"/>
        <v>3823.7586272731405</v>
      </c>
      <c r="K161">
        <f t="shared" si="26"/>
        <v>15737.112258538082</v>
      </c>
      <c r="L161">
        <f t="shared" si="27"/>
        <v>1984022.0003459582</v>
      </c>
      <c r="M161" s="34"/>
    </row>
    <row r="162" spans="1:13" x14ac:dyDescent="0.25">
      <c r="A162" s="34">
        <v>155</v>
      </c>
      <c r="B162">
        <f t="shared" si="20"/>
        <v>7357.4743128140453</v>
      </c>
      <c r="C162">
        <f t="shared" si="21"/>
        <v>1449.6249812853212</v>
      </c>
      <c r="D162">
        <f t="shared" si="23"/>
        <v>5907.8493315287242</v>
      </c>
      <c r="E162">
        <f t="shared" si="22"/>
        <v>744805.02742234303</v>
      </c>
      <c r="F162" s="34"/>
      <c r="H162" s="34">
        <v>155</v>
      </c>
      <c r="I162">
        <f t="shared" si="24"/>
        <v>19560.870885811222</v>
      </c>
      <c r="J162">
        <f t="shared" si="25"/>
        <v>3854.0300497390544</v>
      </c>
      <c r="K162">
        <f t="shared" si="26"/>
        <v>15706.840836072168</v>
      </c>
      <c r="L162">
        <f t="shared" si="27"/>
        <v>1980167.9702962192</v>
      </c>
      <c r="M162" s="34"/>
    </row>
    <row r="163" spans="1:13" x14ac:dyDescent="0.25">
      <c r="A163" s="34">
        <v>156</v>
      </c>
      <c r="B163">
        <f t="shared" si="20"/>
        <v>7357.4743128140453</v>
      </c>
      <c r="C163">
        <f t="shared" si="21"/>
        <v>1461.1011790538296</v>
      </c>
      <c r="D163">
        <f t="shared" si="23"/>
        <v>5896.3731337602158</v>
      </c>
      <c r="E163">
        <f t="shared" si="22"/>
        <v>743343.92624328926</v>
      </c>
      <c r="F163" s="34"/>
      <c r="H163" s="34">
        <v>156</v>
      </c>
      <c r="I163">
        <f t="shared" si="24"/>
        <v>19560.870885811222</v>
      </c>
      <c r="J163">
        <f t="shared" si="25"/>
        <v>3884.5411209661543</v>
      </c>
      <c r="K163">
        <f t="shared" si="26"/>
        <v>15676.329764845068</v>
      </c>
      <c r="L163">
        <f t="shared" si="27"/>
        <v>1976283.429175253</v>
      </c>
      <c r="M163" s="34"/>
    </row>
    <row r="164" spans="1:13" x14ac:dyDescent="0.25">
      <c r="A164" s="34">
        <v>157</v>
      </c>
      <c r="B164">
        <f t="shared" si="20"/>
        <v>7357.4743128140453</v>
      </c>
      <c r="C164">
        <f t="shared" si="21"/>
        <v>1472.6682300546718</v>
      </c>
      <c r="D164">
        <f t="shared" si="23"/>
        <v>5884.8060827593736</v>
      </c>
      <c r="E164">
        <f t="shared" si="22"/>
        <v>741871.25801323459</v>
      </c>
      <c r="F164" s="34"/>
      <c r="H164" s="34">
        <v>157</v>
      </c>
      <c r="I164">
        <f t="shared" si="24"/>
        <v>19560.870885811222</v>
      </c>
      <c r="J164">
        <f t="shared" si="25"/>
        <v>3915.2937381738011</v>
      </c>
      <c r="K164">
        <f t="shared" si="26"/>
        <v>15645.577147637421</v>
      </c>
      <c r="L164">
        <f t="shared" si="27"/>
        <v>1972368.1354370792</v>
      </c>
      <c r="M164" s="34"/>
    </row>
    <row r="165" spans="1:13" x14ac:dyDescent="0.25">
      <c r="A165" s="34">
        <v>158</v>
      </c>
      <c r="B165">
        <f t="shared" si="20"/>
        <v>7357.4743128140453</v>
      </c>
      <c r="C165">
        <f t="shared" si="21"/>
        <v>1484.326853542605</v>
      </c>
      <c r="D165">
        <f t="shared" si="23"/>
        <v>5873.1474592714403</v>
      </c>
      <c r="E165">
        <f t="shared" si="22"/>
        <v>740386.931159692</v>
      </c>
      <c r="F165" s="34"/>
      <c r="H165" s="34">
        <v>158</v>
      </c>
      <c r="I165">
        <f t="shared" si="24"/>
        <v>19560.870885811222</v>
      </c>
      <c r="J165">
        <f t="shared" si="25"/>
        <v>3946.2898136010117</v>
      </c>
      <c r="K165">
        <f t="shared" si="26"/>
        <v>15614.581072210211</v>
      </c>
      <c r="L165">
        <f t="shared" si="27"/>
        <v>1968421.8456234783</v>
      </c>
      <c r="M165" s="34"/>
    </row>
    <row r="166" spans="1:13" x14ac:dyDescent="0.25">
      <c r="A166" s="34">
        <v>159</v>
      </c>
      <c r="B166">
        <f t="shared" si="20"/>
        <v>7357.4743128140453</v>
      </c>
      <c r="C166">
        <f t="shared" si="21"/>
        <v>1496.0777744664838</v>
      </c>
      <c r="D166">
        <f t="shared" si="23"/>
        <v>5861.3965383475615</v>
      </c>
      <c r="E166">
        <f t="shared" si="22"/>
        <v>738890.85338522552</v>
      </c>
      <c r="F166" s="34"/>
      <c r="H166" s="34">
        <v>159</v>
      </c>
      <c r="I166">
        <f t="shared" si="24"/>
        <v>19560.870885811222</v>
      </c>
      <c r="J166">
        <f t="shared" si="25"/>
        <v>3977.531274625353</v>
      </c>
      <c r="K166">
        <f t="shared" si="26"/>
        <v>15583.339611185869</v>
      </c>
      <c r="L166">
        <f t="shared" si="27"/>
        <v>1964444.314348853</v>
      </c>
      <c r="M166" s="34"/>
    </row>
    <row r="167" spans="1:13" x14ac:dyDescent="0.25">
      <c r="A167" s="34">
        <v>160</v>
      </c>
      <c r="B167">
        <f t="shared" si="20"/>
        <v>7357.4743128140453</v>
      </c>
      <c r="C167">
        <f t="shared" si="21"/>
        <v>1507.9217235143433</v>
      </c>
      <c r="D167">
        <f t="shared" si="23"/>
        <v>5849.552589299702</v>
      </c>
      <c r="E167">
        <f t="shared" si="22"/>
        <v>737382.93166171119</v>
      </c>
      <c r="F167" s="34"/>
      <c r="H167" s="34">
        <v>160</v>
      </c>
      <c r="I167">
        <f t="shared" si="24"/>
        <v>19560.870885811222</v>
      </c>
      <c r="J167">
        <f t="shared" si="25"/>
        <v>4009.0200638828028</v>
      </c>
      <c r="K167">
        <f t="shared" si="26"/>
        <v>15551.850821928419</v>
      </c>
      <c r="L167">
        <f t="shared" si="27"/>
        <v>1960435.2942849703</v>
      </c>
      <c r="M167" s="34"/>
    </row>
    <row r="168" spans="1:13" x14ac:dyDescent="0.25">
      <c r="A168" s="34">
        <v>161</v>
      </c>
      <c r="B168">
        <f t="shared" si="20"/>
        <v>7357.4743128140453</v>
      </c>
      <c r="C168">
        <f t="shared" si="21"/>
        <v>1519.8594371588315</v>
      </c>
      <c r="D168">
        <f t="shared" si="23"/>
        <v>5837.6148756552138</v>
      </c>
      <c r="E168">
        <f t="shared" si="22"/>
        <v>735863.07222455239</v>
      </c>
      <c r="F168" s="1"/>
      <c r="H168" s="34">
        <v>161</v>
      </c>
      <c r="I168">
        <f t="shared" si="24"/>
        <v>19560.870885811222</v>
      </c>
      <c r="J168">
        <f t="shared" si="25"/>
        <v>4040.7581393885412</v>
      </c>
      <c r="K168">
        <f t="shared" si="26"/>
        <v>15520.112746422681</v>
      </c>
      <c r="L168">
        <f t="shared" si="27"/>
        <v>1956394.5361455816</v>
      </c>
      <c r="M168" s="1"/>
    </row>
    <row r="169" spans="1:13" x14ac:dyDescent="0.25">
      <c r="A169" s="34">
        <v>162</v>
      </c>
      <c r="B169">
        <f t="shared" si="20"/>
        <v>7357.4743128140453</v>
      </c>
      <c r="C169">
        <f t="shared" si="21"/>
        <v>1531.891657703005</v>
      </c>
      <c r="D169">
        <f t="shared" si="23"/>
        <v>5825.5826551110404</v>
      </c>
      <c r="E169">
        <f t="shared" si="22"/>
        <v>734331.18056684942</v>
      </c>
      <c r="F169" s="1"/>
      <c r="H169" s="34">
        <v>162</v>
      </c>
      <c r="I169">
        <f t="shared" si="24"/>
        <v>19560.870885811222</v>
      </c>
      <c r="J169">
        <f t="shared" si="25"/>
        <v>4072.7474746587013</v>
      </c>
      <c r="K169">
        <f t="shared" si="26"/>
        <v>15488.123411152521</v>
      </c>
      <c r="L169">
        <f t="shared" si="27"/>
        <v>1952321.7886709229</v>
      </c>
      <c r="M169" s="1"/>
    </row>
    <row r="170" spans="1:13" x14ac:dyDescent="0.25">
      <c r="A170" s="34">
        <v>163</v>
      </c>
      <c r="B170">
        <f t="shared" si="20"/>
        <v>7357.4743128140453</v>
      </c>
      <c r="C170">
        <f t="shared" si="21"/>
        <v>1544.0191333264875</v>
      </c>
      <c r="D170">
        <f t="shared" si="23"/>
        <v>5813.4551794875579</v>
      </c>
      <c r="E170">
        <f t="shared" si="22"/>
        <v>732787.16143352294</v>
      </c>
      <c r="F170" s="34"/>
      <c r="H170" s="34">
        <v>163</v>
      </c>
      <c r="I170">
        <f t="shared" si="24"/>
        <v>19560.870885811222</v>
      </c>
      <c r="J170">
        <f t="shared" si="25"/>
        <v>4104.9900588330838</v>
      </c>
      <c r="K170">
        <f t="shared" si="26"/>
        <v>15455.880826978138</v>
      </c>
      <c r="L170">
        <f t="shared" si="27"/>
        <v>1948216.7986120898</v>
      </c>
      <c r="M170" s="34"/>
    </row>
    <row r="171" spans="1:13" x14ac:dyDescent="0.25">
      <c r="A171" s="34">
        <v>164</v>
      </c>
      <c r="B171">
        <f t="shared" si="20"/>
        <v>7357.4743128140453</v>
      </c>
      <c r="C171">
        <f t="shared" si="21"/>
        <v>1556.2426181319888</v>
      </c>
      <c r="D171">
        <f t="shared" si="23"/>
        <v>5801.2316946820565</v>
      </c>
      <c r="E171">
        <f t="shared" si="22"/>
        <v>731230.91881539091</v>
      </c>
      <c r="F171" s="34"/>
      <c r="H171" s="34">
        <v>164</v>
      </c>
      <c r="I171">
        <f t="shared" si="24"/>
        <v>19560.870885811222</v>
      </c>
      <c r="J171">
        <f t="shared" si="25"/>
        <v>4137.4878967988425</v>
      </c>
      <c r="K171">
        <f t="shared" si="26"/>
        <v>15423.38298901238</v>
      </c>
      <c r="L171">
        <f t="shared" si="27"/>
        <v>1944079.310715291</v>
      </c>
      <c r="M171" s="34"/>
    </row>
    <row r="172" spans="1:13" x14ac:dyDescent="0.25">
      <c r="A172" s="34">
        <v>165</v>
      </c>
      <c r="B172">
        <f t="shared" si="20"/>
        <v>7357.4743128140453</v>
      </c>
      <c r="C172">
        <f t="shared" si="21"/>
        <v>1568.5628721922012</v>
      </c>
      <c r="D172">
        <f t="shared" si="23"/>
        <v>5788.9114406218441</v>
      </c>
      <c r="E172">
        <f t="shared" si="22"/>
        <v>729662.35594319867</v>
      </c>
      <c r="F172" s="34"/>
      <c r="H172" s="34">
        <v>165</v>
      </c>
      <c r="I172">
        <f t="shared" si="24"/>
        <v>19560.870885811222</v>
      </c>
      <c r="J172">
        <f t="shared" si="25"/>
        <v>4170.2430093151688</v>
      </c>
      <c r="K172">
        <f t="shared" si="26"/>
        <v>15390.627876496053</v>
      </c>
      <c r="L172">
        <f t="shared" si="27"/>
        <v>1939909.0677059758</v>
      </c>
      <c r="M172" s="34"/>
    </row>
    <row r="173" spans="1:13" x14ac:dyDescent="0.25">
      <c r="A173" s="34">
        <v>166</v>
      </c>
      <c r="B173">
        <f t="shared" si="20"/>
        <v>7357.4743128140453</v>
      </c>
      <c r="C173">
        <f t="shared" si="21"/>
        <v>1580.9806615970565</v>
      </c>
      <c r="D173">
        <f t="shared" si="23"/>
        <v>5776.4936512169888</v>
      </c>
      <c r="E173">
        <f t="shared" si="22"/>
        <v>728081.37528160156</v>
      </c>
      <c r="F173" s="34"/>
      <c r="H173" s="34">
        <v>166</v>
      </c>
      <c r="I173">
        <f t="shared" si="24"/>
        <v>19560.870885811222</v>
      </c>
      <c r="J173">
        <f t="shared" si="25"/>
        <v>4203.2574331389133</v>
      </c>
      <c r="K173">
        <f t="shared" si="26"/>
        <v>15357.613452672309</v>
      </c>
      <c r="L173">
        <f t="shared" si="27"/>
        <v>1935705.8102728368</v>
      </c>
      <c r="M173" s="34"/>
    </row>
    <row r="174" spans="1:13" x14ac:dyDescent="0.25">
      <c r="A174" s="34">
        <v>167</v>
      </c>
      <c r="B174">
        <f t="shared" si="20"/>
        <v>7357.4743128140453</v>
      </c>
      <c r="C174">
        <f t="shared" si="21"/>
        <v>1593.4967585013665</v>
      </c>
      <c r="D174">
        <f t="shared" si="23"/>
        <v>5763.9775543126789</v>
      </c>
      <c r="E174">
        <f t="shared" si="22"/>
        <v>726487.87852310017</v>
      </c>
      <c r="F174" s="34"/>
      <c r="H174" s="34">
        <v>167</v>
      </c>
      <c r="I174">
        <f t="shared" si="24"/>
        <v>19560.870885811222</v>
      </c>
      <c r="J174">
        <f t="shared" si="25"/>
        <v>4236.533221151265</v>
      </c>
      <c r="K174">
        <f t="shared" si="26"/>
        <v>15324.337664659957</v>
      </c>
      <c r="L174">
        <f t="shared" si="27"/>
        <v>1931469.2770516856</v>
      </c>
      <c r="M174" s="34"/>
    </row>
    <row r="175" spans="1:13" x14ac:dyDescent="0.25">
      <c r="A175" s="34">
        <v>168</v>
      </c>
      <c r="B175">
        <f t="shared" si="20"/>
        <v>7357.4743128140453</v>
      </c>
      <c r="C175">
        <f t="shared" si="21"/>
        <v>1606.111941172835</v>
      </c>
      <c r="D175">
        <f t="shared" si="23"/>
        <v>5751.3623716412103</v>
      </c>
      <c r="E175">
        <f t="shared" si="22"/>
        <v>724881.76658192731</v>
      </c>
      <c r="F175" s="34"/>
      <c r="H175" s="34">
        <v>168</v>
      </c>
      <c r="I175">
        <f t="shared" si="24"/>
        <v>19560.870885811222</v>
      </c>
      <c r="J175">
        <f t="shared" si="25"/>
        <v>4270.0724424853779</v>
      </c>
      <c r="K175">
        <f t="shared" si="26"/>
        <v>15290.798443325844</v>
      </c>
      <c r="L175">
        <f t="shared" si="27"/>
        <v>1927199.2046092001</v>
      </c>
      <c r="M175" s="34"/>
    </row>
    <row r="176" spans="1:13" x14ac:dyDescent="0.25">
      <c r="A176" s="34">
        <v>169</v>
      </c>
      <c r="B176">
        <f t="shared" si="20"/>
        <v>7357.4743128140453</v>
      </c>
      <c r="C176">
        <f t="shared" si="21"/>
        <v>1618.8269940404543</v>
      </c>
      <c r="D176">
        <f t="shared" si="23"/>
        <v>5738.647318773591</v>
      </c>
      <c r="E176">
        <f t="shared" si="22"/>
        <v>723262.93958788691</v>
      </c>
      <c r="F176" s="34"/>
      <c r="H176" s="34">
        <v>169</v>
      </c>
      <c r="I176">
        <f t="shared" si="24"/>
        <v>19560.870885811222</v>
      </c>
      <c r="J176">
        <f t="shared" si="25"/>
        <v>4303.8771826550528</v>
      </c>
      <c r="K176">
        <f t="shared" si="26"/>
        <v>15256.993703156169</v>
      </c>
      <c r="L176">
        <f t="shared" si="27"/>
        <v>1922895.3274265451</v>
      </c>
      <c r="M176" s="34"/>
    </row>
    <row r="177" spans="1:13" x14ac:dyDescent="0.25">
      <c r="A177" s="34">
        <v>170</v>
      </c>
      <c r="B177">
        <f t="shared" si="20"/>
        <v>7357.4743128140453</v>
      </c>
      <c r="C177">
        <f t="shared" si="21"/>
        <v>1631.6427077432736</v>
      </c>
      <c r="D177">
        <f t="shared" si="23"/>
        <v>5725.8316050707717</v>
      </c>
      <c r="E177">
        <f t="shared" si="22"/>
        <v>721631.29688014369</v>
      </c>
      <c r="F177" s="34"/>
      <c r="H177" s="34">
        <v>170</v>
      </c>
      <c r="I177">
        <f t="shared" si="24"/>
        <v>19560.870885811222</v>
      </c>
      <c r="J177">
        <f t="shared" si="25"/>
        <v>4337.9495436844063</v>
      </c>
      <c r="K177">
        <f t="shared" si="26"/>
        <v>15222.921342126816</v>
      </c>
      <c r="L177">
        <f t="shared" si="27"/>
        <v>1918557.3778828606</v>
      </c>
      <c r="M177" s="34"/>
    </row>
    <row r="178" spans="1:13" x14ac:dyDescent="0.25">
      <c r="A178" s="34">
        <v>171</v>
      </c>
      <c r="B178">
        <f t="shared" si="20"/>
        <v>7357.4743128140453</v>
      </c>
      <c r="C178">
        <f t="shared" si="21"/>
        <v>1644.5598791795737</v>
      </c>
      <c r="D178">
        <f t="shared" si="23"/>
        <v>5712.9144336344716</v>
      </c>
      <c r="E178">
        <f t="shared" si="22"/>
        <v>719986.73700096412</v>
      </c>
      <c r="F178" s="34"/>
      <c r="H178" s="34">
        <v>171</v>
      </c>
      <c r="I178">
        <f t="shared" si="24"/>
        <v>19560.870885811222</v>
      </c>
      <c r="J178">
        <f t="shared" si="25"/>
        <v>4372.2916442385758</v>
      </c>
      <c r="K178">
        <f t="shared" si="26"/>
        <v>15188.579241572646</v>
      </c>
      <c r="L178">
        <f t="shared" si="27"/>
        <v>1914185.086238622</v>
      </c>
      <c r="M178" s="34"/>
    </row>
    <row r="179" spans="1:13" x14ac:dyDescent="0.25">
      <c r="A179" s="34">
        <v>172</v>
      </c>
      <c r="B179">
        <f t="shared" si="20"/>
        <v>7357.4743128140453</v>
      </c>
      <c r="C179">
        <f t="shared" si="21"/>
        <v>1657.5793115564129</v>
      </c>
      <c r="D179">
        <f t="shared" si="23"/>
        <v>5699.8950012576324</v>
      </c>
      <c r="E179">
        <f t="shared" si="22"/>
        <v>718329.1576894077</v>
      </c>
      <c r="F179" s="34"/>
      <c r="H179" s="34">
        <v>172</v>
      </c>
      <c r="I179">
        <f t="shared" si="24"/>
        <v>19560.870885811222</v>
      </c>
      <c r="J179">
        <f t="shared" si="25"/>
        <v>4406.9056197554655</v>
      </c>
      <c r="K179">
        <f t="shared" si="26"/>
        <v>15153.965266055757</v>
      </c>
      <c r="L179">
        <f t="shared" si="27"/>
        <v>1909778.1806188666</v>
      </c>
      <c r="M179" s="34"/>
    </row>
    <row r="180" spans="1:13" x14ac:dyDescent="0.25">
      <c r="A180" s="34">
        <v>173</v>
      </c>
      <c r="B180">
        <f t="shared" si="20"/>
        <v>7357.4743128140453</v>
      </c>
      <c r="C180">
        <f t="shared" si="21"/>
        <v>1670.7018144395679</v>
      </c>
      <c r="D180">
        <f t="shared" si="23"/>
        <v>5686.7724983744774</v>
      </c>
      <c r="E180">
        <f t="shared" si="22"/>
        <v>716658.45587496809</v>
      </c>
      <c r="F180" s="34"/>
      <c r="H180" s="34">
        <v>173</v>
      </c>
      <c r="I180">
        <f t="shared" si="24"/>
        <v>19560.870885811222</v>
      </c>
      <c r="J180">
        <f t="shared" si="25"/>
        <v>4441.7936225785288</v>
      </c>
      <c r="K180">
        <f t="shared" si="26"/>
        <v>15119.077263232693</v>
      </c>
      <c r="L180">
        <f t="shared" si="27"/>
        <v>1905336.3869962881</v>
      </c>
      <c r="M180" s="34"/>
    </row>
    <row r="181" spans="1:13" x14ac:dyDescent="0.25">
      <c r="A181" s="34">
        <v>174</v>
      </c>
      <c r="B181">
        <f t="shared" si="20"/>
        <v>7357.4743128140453</v>
      </c>
      <c r="C181">
        <f t="shared" si="21"/>
        <v>1683.9282038038818</v>
      </c>
      <c r="D181">
        <f t="shared" si="23"/>
        <v>5673.5461090101635</v>
      </c>
      <c r="E181">
        <f t="shared" si="22"/>
        <v>714974.52767116425</v>
      </c>
      <c r="F181" s="34"/>
      <c r="H181" s="34">
        <v>174</v>
      </c>
      <c r="I181">
        <f t="shared" si="24"/>
        <v>19560.870885811222</v>
      </c>
      <c r="J181">
        <f t="shared" si="25"/>
        <v>4476.9578220906096</v>
      </c>
      <c r="K181">
        <f t="shared" si="26"/>
        <v>15083.913063720613</v>
      </c>
      <c r="L181">
        <f t="shared" si="27"/>
        <v>1900859.4291741974</v>
      </c>
      <c r="M181" s="34"/>
    </row>
    <row r="182" spans="1:13" x14ac:dyDescent="0.25">
      <c r="A182" s="34">
        <v>175</v>
      </c>
      <c r="B182">
        <f t="shared" si="20"/>
        <v>7357.4743128140453</v>
      </c>
      <c r="C182">
        <f t="shared" si="21"/>
        <v>1697.259302083995</v>
      </c>
      <c r="D182">
        <f t="shared" si="23"/>
        <v>5660.2150107300504</v>
      </c>
      <c r="E182">
        <f t="shared" si="22"/>
        <v>713277.26836908027</v>
      </c>
      <c r="F182" s="1"/>
      <c r="H182" s="34">
        <v>175</v>
      </c>
      <c r="I182">
        <f t="shared" si="24"/>
        <v>19560.870885811222</v>
      </c>
      <c r="J182">
        <f t="shared" si="25"/>
        <v>4512.4004048488259</v>
      </c>
      <c r="K182">
        <f t="shared" si="26"/>
        <v>15048.470480962396</v>
      </c>
      <c r="L182">
        <f t="shared" si="27"/>
        <v>1896347.0287693485</v>
      </c>
      <c r="M182" s="1"/>
    </row>
    <row r="183" spans="1:13" x14ac:dyDescent="0.25">
      <c r="A183" s="34">
        <v>176</v>
      </c>
      <c r="B183">
        <f t="shared" ref="B183:B246" si="28">IF(E182&gt;$F$2,$F$2,IF(E182&gt;0,(E182+D183),0))</f>
        <v>7357.4743128140453</v>
      </c>
      <c r="C183">
        <f t="shared" ref="C183:C246" si="29">B183-D183</f>
        <v>1710.6959382254927</v>
      </c>
      <c r="D183">
        <f t="shared" si="23"/>
        <v>5646.7783745885527</v>
      </c>
      <c r="E183">
        <f t="shared" ref="E183:E246" si="30">E182-C183</f>
        <v>711566.57243085478</v>
      </c>
      <c r="F183" s="34"/>
      <c r="H183" s="34">
        <v>176</v>
      </c>
      <c r="I183">
        <f t="shared" si="24"/>
        <v>19560.870885811222</v>
      </c>
      <c r="J183">
        <f t="shared" si="25"/>
        <v>4548.1235747205446</v>
      </c>
      <c r="K183">
        <f t="shared" si="26"/>
        <v>15012.747311090678</v>
      </c>
      <c r="L183">
        <f t="shared" si="27"/>
        <v>1891798.9051946281</v>
      </c>
      <c r="M183" s="34"/>
    </row>
    <row r="184" spans="1:13" x14ac:dyDescent="0.25">
      <c r="A184" s="34">
        <v>177</v>
      </c>
      <c r="B184">
        <f t="shared" si="28"/>
        <v>7357.4743128140453</v>
      </c>
      <c r="C184">
        <f t="shared" si="29"/>
        <v>1724.2389477364441</v>
      </c>
      <c r="D184">
        <f t="shared" si="23"/>
        <v>5633.2353650776013</v>
      </c>
      <c r="E184">
        <f t="shared" si="30"/>
        <v>709842.33348311833</v>
      </c>
      <c r="F184" s="34"/>
      <c r="H184" s="34">
        <v>177</v>
      </c>
      <c r="I184">
        <f t="shared" si="24"/>
        <v>19560.870885811222</v>
      </c>
      <c r="J184">
        <f t="shared" si="25"/>
        <v>4584.129553020417</v>
      </c>
      <c r="K184">
        <f t="shared" si="26"/>
        <v>14976.741332790805</v>
      </c>
      <c r="L184">
        <f t="shared" si="27"/>
        <v>1887214.7756416076</v>
      </c>
      <c r="M184" s="34"/>
    </row>
    <row r="185" spans="1:13" x14ac:dyDescent="0.25">
      <c r="A185" s="34">
        <v>178</v>
      </c>
      <c r="B185">
        <f t="shared" si="28"/>
        <v>7357.4743128140453</v>
      </c>
      <c r="C185">
        <f t="shared" si="29"/>
        <v>1737.8891727393584</v>
      </c>
      <c r="D185">
        <f t="shared" si="23"/>
        <v>5619.5851400746869</v>
      </c>
      <c r="E185">
        <f t="shared" si="30"/>
        <v>708104.44431037898</v>
      </c>
      <c r="F185" s="34"/>
      <c r="H185" s="34">
        <v>178</v>
      </c>
      <c r="I185">
        <f t="shared" si="24"/>
        <v>19560.870885811222</v>
      </c>
      <c r="J185">
        <f t="shared" si="25"/>
        <v>4620.4205786484963</v>
      </c>
      <c r="K185">
        <f t="shared" si="26"/>
        <v>14940.450307162726</v>
      </c>
      <c r="L185">
        <f t="shared" si="27"/>
        <v>1882594.355062959</v>
      </c>
      <c r="M185" s="34"/>
    </row>
    <row r="186" spans="1:13" x14ac:dyDescent="0.25">
      <c r="A186" s="34">
        <v>179</v>
      </c>
      <c r="B186">
        <f t="shared" si="28"/>
        <v>7357.4743128140453</v>
      </c>
      <c r="C186">
        <f t="shared" si="29"/>
        <v>1751.6474620235449</v>
      </c>
      <c r="D186">
        <f t="shared" si="23"/>
        <v>5605.8268507905004</v>
      </c>
      <c r="E186">
        <f t="shared" si="30"/>
        <v>706352.79684835544</v>
      </c>
      <c r="F186" s="34"/>
      <c r="H186" s="34">
        <v>179</v>
      </c>
      <c r="I186">
        <f t="shared" si="24"/>
        <v>19560.870885811222</v>
      </c>
      <c r="J186">
        <f t="shared" si="25"/>
        <v>4656.9989082294633</v>
      </c>
      <c r="K186">
        <f t="shared" si="26"/>
        <v>14903.871977581759</v>
      </c>
      <c r="L186">
        <f t="shared" si="27"/>
        <v>1877937.3561547296</v>
      </c>
      <c r="M186" s="34"/>
    </row>
    <row r="187" spans="1:13" x14ac:dyDescent="0.25">
      <c r="A187" s="34">
        <v>180</v>
      </c>
      <c r="B187">
        <f t="shared" si="28"/>
        <v>7357.4743128140453</v>
      </c>
      <c r="C187">
        <f t="shared" si="29"/>
        <v>1765.5146710978979</v>
      </c>
      <c r="D187">
        <f t="shared" si="23"/>
        <v>5591.9596417161474</v>
      </c>
      <c r="E187">
        <f t="shared" si="30"/>
        <v>704587.28217725758</v>
      </c>
      <c r="F187" s="34"/>
      <c r="H187" s="34">
        <v>180</v>
      </c>
      <c r="I187">
        <f t="shared" si="24"/>
        <v>19560.870885811222</v>
      </c>
      <c r="J187">
        <f t="shared" si="25"/>
        <v>4693.8668162529448</v>
      </c>
      <c r="K187">
        <f t="shared" si="26"/>
        <v>14867.004069558277</v>
      </c>
      <c r="L187">
        <f t="shared" si="27"/>
        <v>1873243.4893384767</v>
      </c>
      <c r="M187" s="34"/>
    </row>
    <row r="188" spans="1:13" x14ac:dyDescent="0.25">
      <c r="A188" s="34">
        <v>181</v>
      </c>
      <c r="B188">
        <f t="shared" si="28"/>
        <v>7357.4743128140453</v>
      </c>
      <c r="C188">
        <f t="shared" si="29"/>
        <v>1779.4916622440896</v>
      </c>
      <c r="D188">
        <f t="shared" si="23"/>
        <v>5577.9826505699557</v>
      </c>
      <c r="E188">
        <f t="shared" si="30"/>
        <v>702807.7905150135</v>
      </c>
      <c r="F188" s="34"/>
      <c r="H188" s="34">
        <v>181</v>
      </c>
      <c r="I188">
        <f t="shared" si="24"/>
        <v>19560.870885811222</v>
      </c>
      <c r="J188">
        <f t="shared" si="25"/>
        <v>4731.0265952149493</v>
      </c>
      <c r="K188">
        <f t="shared" si="26"/>
        <v>14829.844290596273</v>
      </c>
      <c r="L188">
        <f t="shared" si="27"/>
        <v>1868512.4627432618</v>
      </c>
      <c r="M188" s="34"/>
    </row>
    <row r="189" spans="1:13" x14ac:dyDescent="0.25">
      <c r="A189" s="34">
        <v>182</v>
      </c>
      <c r="B189">
        <f t="shared" si="28"/>
        <v>7357.4743128140453</v>
      </c>
      <c r="C189">
        <f t="shared" si="29"/>
        <v>1793.5793045701885</v>
      </c>
      <c r="D189">
        <f t="shared" si="23"/>
        <v>5563.8950082438569</v>
      </c>
      <c r="E189">
        <f t="shared" si="30"/>
        <v>701014.21121044329</v>
      </c>
      <c r="F189" s="34"/>
      <c r="H189" s="34">
        <v>182</v>
      </c>
      <c r="I189">
        <f t="shared" si="24"/>
        <v>19560.870885811222</v>
      </c>
      <c r="J189">
        <f t="shared" si="25"/>
        <v>4768.4805557603995</v>
      </c>
      <c r="K189">
        <f t="shared" si="26"/>
        <v>14792.390330050823</v>
      </c>
      <c r="L189">
        <f t="shared" si="27"/>
        <v>1863743.9821875014</v>
      </c>
      <c r="M189" s="34"/>
    </row>
    <row r="190" spans="1:13" x14ac:dyDescent="0.25">
      <c r="A190" s="34">
        <v>183</v>
      </c>
      <c r="B190">
        <f t="shared" si="28"/>
        <v>7357.4743128140453</v>
      </c>
      <c r="C190">
        <f t="shared" si="29"/>
        <v>1807.7784740647021</v>
      </c>
      <c r="D190">
        <f t="shared" si="23"/>
        <v>5549.6958387493432</v>
      </c>
      <c r="E190">
        <f t="shared" si="30"/>
        <v>699206.43273637863</v>
      </c>
      <c r="F190" s="34"/>
      <c r="H190" s="34">
        <v>183</v>
      </c>
      <c r="I190">
        <f t="shared" si="24"/>
        <v>19560.870885811222</v>
      </c>
      <c r="J190">
        <f t="shared" si="25"/>
        <v>4806.2310268268357</v>
      </c>
      <c r="K190">
        <f t="shared" si="26"/>
        <v>14754.639858984387</v>
      </c>
      <c r="L190">
        <f t="shared" si="27"/>
        <v>1858937.7511606745</v>
      </c>
      <c r="M190" s="34"/>
    </row>
    <row r="191" spans="1:13" x14ac:dyDescent="0.25">
      <c r="A191" s="34">
        <v>184</v>
      </c>
      <c r="B191">
        <f t="shared" si="28"/>
        <v>7357.4743128140453</v>
      </c>
      <c r="C191">
        <f t="shared" si="29"/>
        <v>1822.090053651048</v>
      </c>
      <c r="D191">
        <f t="shared" si="23"/>
        <v>5535.3842591629973</v>
      </c>
      <c r="E191">
        <f t="shared" si="30"/>
        <v>697384.34268272761</v>
      </c>
      <c r="F191" s="34"/>
      <c r="H191" s="34">
        <v>184</v>
      </c>
      <c r="I191">
        <f t="shared" si="24"/>
        <v>19560.870885811222</v>
      </c>
      <c r="J191">
        <f t="shared" si="25"/>
        <v>4844.2803557892166</v>
      </c>
      <c r="K191">
        <f t="shared" si="26"/>
        <v>14716.590530022006</v>
      </c>
      <c r="L191">
        <f t="shared" si="27"/>
        <v>1854093.4708048853</v>
      </c>
      <c r="M191" s="34"/>
    </row>
    <row r="192" spans="1:13" x14ac:dyDescent="0.25">
      <c r="A192" s="34">
        <v>185</v>
      </c>
      <c r="B192">
        <f t="shared" si="28"/>
        <v>7357.4743128140453</v>
      </c>
      <c r="C192">
        <f t="shared" si="29"/>
        <v>1836.5149332424526</v>
      </c>
      <c r="D192">
        <f t="shared" si="23"/>
        <v>5520.9593795715928</v>
      </c>
      <c r="E192">
        <f t="shared" si="30"/>
        <v>695547.82774948515</v>
      </c>
      <c r="F192" s="34"/>
      <c r="H192" s="34">
        <v>185</v>
      </c>
      <c r="I192">
        <f t="shared" si="24"/>
        <v>19560.870885811222</v>
      </c>
      <c r="J192">
        <f t="shared" si="25"/>
        <v>4882.6309086058809</v>
      </c>
      <c r="K192">
        <f t="shared" si="26"/>
        <v>14678.239977205341</v>
      </c>
      <c r="L192">
        <f t="shared" si="27"/>
        <v>1849210.8398962794</v>
      </c>
      <c r="M192" s="34"/>
    </row>
    <row r="193" spans="1:13" x14ac:dyDescent="0.25">
      <c r="A193" s="34">
        <v>186</v>
      </c>
      <c r="B193">
        <f t="shared" si="28"/>
        <v>7357.4743128140453</v>
      </c>
      <c r="C193">
        <f t="shared" si="29"/>
        <v>1851.0540097972871</v>
      </c>
      <c r="D193">
        <f t="shared" si="23"/>
        <v>5506.4203030167582</v>
      </c>
      <c r="E193">
        <f t="shared" si="30"/>
        <v>693696.77373968787</v>
      </c>
      <c r="F193" s="34"/>
      <c r="H193" s="34">
        <v>186</v>
      </c>
      <c r="I193">
        <f t="shared" si="24"/>
        <v>19560.870885811222</v>
      </c>
      <c r="J193">
        <f t="shared" si="25"/>
        <v>4921.2850699656774</v>
      </c>
      <c r="K193">
        <f t="shared" si="26"/>
        <v>14639.585815845545</v>
      </c>
      <c r="L193">
        <f t="shared" si="27"/>
        <v>1844289.5548263136</v>
      </c>
      <c r="M193" s="34"/>
    </row>
    <row r="194" spans="1:13" x14ac:dyDescent="0.25">
      <c r="A194" s="34">
        <v>187</v>
      </c>
      <c r="B194">
        <f t="shared" si="28"/>
        <v>7357.4743128140453</v>
      </c>
      <c r="C194">
        <f t="shared" si="29"/>
        <v>1865.7081873748493</v>
      </c>
      <c r="D194">
        <f t="shared" si="23"/>
        <v>5491.766125439196</v>
      </c>
      <c r="E194">
        <f t="shared" si="30"/>
        <v>691831.065552313</v>
      </c>
      <c r="F194" s="34"/>
      <c r="H194" s="34">
        <v>187</v>
      </c>
      <c r="I194">
        <f t="shared" si="24"/>
        <v>19560.870885811222</v>
      </c>
      <c r="J194">
        <f t="shared" si="25"/>
        <v>4960.2452434362403</v>
      </c>
      <c r="K194">
        <f t="shared" si="26"/>
        <v>14600.625642374982</v>
      </c>
      <c r="L194">
        <f t="shared" si="27"/>
        <v>1839329.3095828774</v>
      </c>
      <c r="M194" s="34"/>
    </row>
    <row r="195" spans="1:13" x14ac:dyDescent="0.25">
      <c r="A195" s="34">
        <v>188</v>
      </c>
      <c r="B195">
        <f t="shared" si="28"/>
        <v>7357.4743128140453</v>
      </c>
      <c r="C195">
        <f t="shared" si="29"/>
        <v>1880.4783771915672</v>
      </c>
      <c r="D195">
        <f t="shared" si="23"/>
        <v>5476.9959356224781</v>
      </c>
      <c r="E195">
        <f t="shared" si="30"/>
        <v>689950.58717512141</v>
      </c>
      <c r="F195" s="1"/>
      <c r="H195" s="34">
        <v>188</v>
      </c>
      <c r="I195">
        <f t="shared" si="24"/>
        <v>19560.870885811222</v>
      </c>
      <c r="J195">
        <f t="shared" si="25"/>
        <v>4999.5138516134411</v>
      </c>
      <c r="K195">
        <f t="shared" si="26"/>
        <v>14561.357034197781</v>
      </c>
      <c r="L195">
        <f t="shared" si="27"/>
        <v>1834329.7957312639</v>
      </c>
      <c r="M195" s="1"/>
    </row>
    <row r="196" spans="1:13" x14ac:dyDescent="0.25">
      <c r="A196" s="34">
        <v>189</v>
      </c>
      <c r="B196">
        <f t="shared" si="28"/>
        <v>7357.4743128140453</v>
      </c>
      <c r="C196">
        <f t="shared" si="29"/>
        <v>1895.3654976776679</v>
      </c>
      <c r="D196">
        <f t="shared" si="23"/>
        <v>5462.1088151363774</v>
      </c>
      <c r="E196">
        <f t="shared" si="30"/>
        <v>688055.22167744371</v>
      </c>
      <c r="F196" s="1"/>
      <c r="H196" s="34">
        <v>189</v>
      </c>
      <c r="I196">
        <f t="shared" si="24"/>
        <v>19560.870885811222</v>
      </c>
      <c r="J196">
        <f t="shared" si="25"/>
        <v>5039.093336272048</v>
      </c>
      <c r="K196">
        <f t="shared" si="26"/>
        <v>14521.777549539174</v>
      </c>
      <c r="L196">
        <f t="shared" si="27"/>
        <v>1829290.7023949919</v>
      </c>
      <c r="M196" s="1"/>
    </row>
    <row r="197" spans="1:13" x14ac:dyDescent="0.25">
      <c r="A197" s="34">
        <v>190</v>
      </c>
      <c r="B197">
        <f t="shared" si="28"/>
        <v>7357.4743128140453</v>
      </c>
      <c r="C197">
        <f t="shared" si="29"/>
        <v>1910.3704745342829</v>
      </c>
      <c r="D197">
        <f t="shared" si="23"/>
        <v>5447.1038382797624</v>
      </c>
      <c r="E197">
        <f t="shared" si="30"/>
        <v>686144.85120290949</v>
      </c>
      <c r="F197" s="34"/>
      <c r="H197" s="34">
        <v>190</v>
      </c>
      <c r="I197">
        <f t="shared" si="24"/>
        <v>19560.870885811222</v>
      </c>
      <c r="J197">
        <f t="shared" si="25"/>
        <v>5078.9861585175368</v>
      </c>
      <c r="K197">
        <f t="shared" si="26"/>
        <v>14481.884727293686</v>
      </c>
      <c r="L197">
        <f t="shared" si="27"/>
        <v>1824211.7162364745</v>
      </c>
      <c r="M197" s="34"/>
    </row>
    <row r="198" spans="1:13" x14ac:dyDescent="0.25">
      <c r="A198" s="34">
        <v>191</v>
      </c>
      <c r="B198">
        <f t="shared" si="28"/>
        <v>7357.4743128140453</v>
      </c>
      <c r="C198">
        <f t="shared" si="29"/>
        <v>1925.4942407910121</v>
      </c>
      <c r="D198">
        <f t="shared" si="23"/>
        <v>5431.9800720230332</v>
      </c>
      <c r="E198">
        <f t="shared" si="30"/>
        <v>684219.35696211853</v>
      </c>
      <c r="F198" s="34"/>
      <c r="H198" s="34">
        <v>191</v>
      </c>
      <c r="I198">
        <f t="shared" si="24"/>
        <v>19560.870885811222</v>
      </c>
      <c r="J198">
        <f t="shared" si="25"/>
        <v>5119.1947989391338</v>
      </c>
      <c r="K198">
        <f t="shared" si="26"/>
        <v>14441.676086872088</v>
      </c>
      <c r="L198">
        <f t="shared" si="27"/>
        <v>1819092.5214375353</v>
      </c>
      <c r="M198" s="34"/>
    </row>
    <row r="199" spans="1:13" x14ac:dyDescent="0.25">
      <c r="A199" s="34">
        <v>192</v>
      </c>
      <c r="B199">
        <f t="shared" si="28"/>
        <v>7357.4743128140453</v>
      </c>
      <c r="C199">
        <f t="shared" si="29"/>
        <v>1940.73773686394</v>
      </c>
      <c r="D199">
        <f t="shared" si="23"/>
        <v>5416.7365759501054</v>
      </c>
      <c r="E199">
        <f t="shared" si="30"/>
        <v>682278.61922525463</v>
      </c>
      <c r="F199" s="34"/>
      <c r="H199" s="34">
        <v>192</v>
      </c>
      <c r="I199">
        <f t="shared" si="24"/>
        <v>19560.870885811222</v>
      </c>
      <c r="J199">
        <f t="shared" si="25"/>
        <v>5159.7217577640677</v>
      </c>
      <c r="K199">
        <f t="shared" si="26"/>
        <v>14401.149128047155</v>
      </c>
      <c r="L199">
        <f t="shared" si="27"/>
        <v>1813932.7996797713</v>
      </c>
      <c r="M199" s="34"/>
    </row>
    <row r="200" spans="1:13" x14ac:dyDescent="0.25">
      <c r="A200" s="34">
        <v>193</v>
      </c>
      <c r="B200">
        <f t="shared" si="28"/>
        <v>7357.4743128140453</v>
      </c>
      <c r="C200">
        <f t="shared" si="29"/>
        <v>1956.101910614113</v>
      </c>
      <c r="D200">
        <f t="shared" si="23"/>
        <v>5401.3724021999324</v>
      </c>
      <c r="E200">
        <f t="shared" si="30"/>
        <v>680322.51731464057</v>
      </c>
      <c r="F200" s="34"/>
      <c r="H200" s="34">
        <v>193</v>
      </c>
      <c r="I200">
        <f t="shared" si="24"/>
        <v>19560.870885811222</v>
      </c>
      <c r="J200">
        <f t="shared" si="25"/>
        <v>5200.5695550130331</v>
      </c>
      <c r="K200">
        <f t="shared" si="26"/>
        <v>14360.301330798189</v>
      </c>
      <c r="L200">
        <f t="shared" si="27"/>
        <v>1808732.2301247583</v>
      </c>
      <c r="M200" s="34"/>
    </row>
    <row r="201" spans="1:13" x14ac:dyDescent="0.25">
      <c r="A201" s="34">
        <v>194</v>
      </c>
      <c r="B201">
        <f t="shared" si="28"/>
        <v>7357.4743128140453</v>
      </c>
      <c r="C201">
        <f t="shared" si="29"/>
        <v>1971.5877174064744</v>
      </c>
      <c r="D201">
        <f t="shared" ref="D201:D264" si="31">E200*$D$3/12</f>
        <v>5385.8865954075709</v>
      </c>
      <c r="E201">
        <f t="shared" si="30"/>
        <v>678350.92959723412</v>
      </c>
      <c r="F201" s="34"/>
      <c r="H201" s="34">
        <v>194</v>
      </c>
      <c r="I201">
        <f t="shared" ref="I201:I264" si="32">IF(L200&gt;$M$2,$M$2,IF(L200&gt;0,(L200+K201),0))</f>
        <v>19560.870885811222</v>
      </c>
      <c r="J201">
        <f t="shared" ref="J201:J264" si="33">I201-K201</f>
        <v>5241.7407306568857</v>
      </c>
      <c r="K201">
        <f t="shared" ref="K201:K264" si="34">L200*$D$3/12</f>
        <v>14319.130155154337</v>
      </c>
      <c r="L201">
        <f t="shared" si="27"/>
        <v>1803490.4893941015</v>
      </c>
      <c r="M201" s="34"/>
    </row>
    <row r="202" spans="1:13" x14ac:dyDescent="0.25">
      <c r="A202" s="34">
        <v>195</v>
      </c>
      <c r="B202">
        <f t="shared" si="28"/>
        <v>7357.4743128140453</v>
      </c>
      <c r="C202">
        <f t="shared" si="29"/>
        <v>1987.1961201692748</v>
      </c>
      <c r="D202">
        <f t="shared" si="31"/>
        <v>5370.2781926447706</v>
      </c>
      <c r="E202">
        <f t="shared" si="30"/>
        <v>676363.73347706487</v>
      </c>
      <c r="F202" s="34"/>
      <c r="H202" s="34">
        <v>195</v>
      </c>
      <c r="I202">
        <f t="shared" si="32"/>
        <v>19560.870885811222</v>
      </c>
      <c r="J202">
        <f t="shared" si="33"/>
        <v>5283.237844774585</v>
      </c>
      <c r="K202">
        <f t="shared" si="34"/>
        <v>14277.633041036637</v>
      </c>
      <c r="L202">
        <f t="shared" si="27"/>
        <v>1798207.251549327</v>
      </c>
      <c r="M202" s="34"/>
    </row>
    <row r="203" spans="1:13" x14ac:dyDescent="0.25">
      <c r="A203" s="34">
        <v>196</v>
      </c>
      <c r="B203">
        <f t="shared" si="28"/>
        <v>7357.4743128140453</v>
      </c>
      <c r="C203">
        <f t="shared" si="29"/>
        <v>2002.9280894539488</v>
      </c>
      <c r="D203">
        <f t="shared" si="31"/>
        <v>5354.5462233600965</v>
      </c>
      <c r="E203">
        <f t="shared" si="30"/>
        <v>674360.80538761092</v>
      </c>
      <c r="F203" s="34"/>
      <c r="H203" s="34">
        <v>196</v>
      </c>
      <c r="I203">
        <f t="shared" si="32"/>
        <v>19560.870885811222</v>
      </c>
      <c r="J203">
        <f t="shared" si="33"/>
        <v>5325.0634777123832</v>
      </c>
      <c r="K203">
        <f t="shared" si="34"/>
        <v>14235.807408098839</v>
      </c>
      <c r="L203">
        <f t="shared" si="27"/>
        <v>1792882.1880716146</v>
      </c>
      <c r="M203" s="34"/>
    </row>
    <row r="204" spans="1:13" x14ac:dyDescent="0.25">
      <c r="A204" s="34">
        <v>197</v>
      </c>
      <c r="B204">
        <f t="shared" si="28"/>
        <v>7357.4743128140453</v>
      </c>
      <c r="C204">
        <f t="shared" si="29"/>
        <v>2018.7846034954591</v>
      </c>
      <c r="D204">
        <f t="shared" si="31"/>
        <v>5338.6897093185862</v>
      </c>
      <c r="E204">
        <f t="shared" si="30"/>
        <v>672342.02078411542</v>
      </c>
      <c r="F204" s="34"/>
      <c r="H204" s="34">
        <v>197</v>
      </c>
      <c r="I204">
        <f t="shared" si="32"/>
        <v>19560.870885811222</v>
      </c>
      <c r="J204">
        <f t="shared" si="33"/>
        <v>5367.2202302442729</v>
      </c>
      <c r="K204">
        <f t="shared" si="34"/>
        <v>14193.650655566949</v>
      </c>
      <c r="L204">
        <f t="shared" si="27"/>
        <v>1787514.9678413703</v>
      </c>
      <c r="M204" s="34"/>
    </row>
    <row r="205" spans="1:13" x14ac:dyDescent="0.25">
      <c r="A205" s="34">
        <v>198</v>
      </c>
      <c r="B205">
        <f t="shared" si="28"/>
        <v>7357.4743128140453</v>
      </c>
      <c r="C205">
        <f t="shared" si="29"/>
        <v>2034.766648273132</v>
      </c>
      <c r="D205">
        <f t="shared" si="31"/>
        <v>5322.7076645409134</v>
      </c>
      <c r="E205">
        <f t="shared" si="30"/>
        <v>670307.25413584232</v>
      </c>
      <c r="F205" s="34"/>
      <c r="H205" s="34">
        <v>198</v>
      </c>
      <c r="I205">
        <f t="shared" si="32"/>
        <v>19560.870885811222</v>
      </c>
      <c r="J205">
        <f t="shared" si="33"/>
        <v>5409.7107237337059</v>
      </c>
      <c r="K205">
        <f t="shared" si="34"/>
        <v>14151.160162077516</v>
      </c>
      <c r="L205">
        <f t="shared" si="27"/>
        <v>1782105.2571176365</v>
      </c>
      <c r="M205" s="34"/>
    </row>
    <row r="206" spans="1:13" x14ac:dyDescent="0.25">
      <c r="A206" s="34">
        <v>199</v>
      </c>
      <c r="B206">
        <f t="shared" si="28"/>
        <v>7357.4743128140453</v>
      </c>
      <c r="C206">
        <f t="shared" si="29"/>
        <v>2050.8752175719601</v>
      </c>
      <c r="D206">
        <f t="shared" si="31"/>
        <v>5306.5990952420852</v>
      </c>
      <c r="E206">
        <f t="shared" si="30"/>
        <v>668256.37891827035</v>
      </c>
      <c r="F206" s="34"/>
      <c r="H206" s="34">
        <v>199</v>
      </c>
      <c r="I206">
        <f t="shared" si="32"/>
        <v>19560.870885811222</v>
      </c>
      <c r="J206">
        <f t="shared" si="33"/>
        <v>5452.5376002966004</v>
      </c>
      <c r="K206">
        <f t="shared" si="34"/>
        <v>14108.333285514622</v>
      </c>
      <c r="L206">
        <f t="shared" si="27"/>
        <v>1776652.71951734</v>
      </c>
      <c r="M206" s="34"/>
    </row>
    <row r="207" spans="1:13" x14ac:dyDescent="0.25">
      <c r="A207" s="34">
        <v>200</v>
      </c>
      <c r="B207">
        <f t="shared" si="28"/>
        <v>7357.4743128140453</v>
      </c>
      <c r="C207">
        <f t="shared" si="29"/>
        <v>2067.1113130444055</v>
      </c>
      <c r="D207">
        <f t="shared" si="31"/>
        <v>5290.3629997696398</v>
      </c>
      <c r="E207">
        <f t="shared" si="30"/>
        <v>666189.2676052259</v>
      </c>
      <c r="F207" s="34"/>
      <c r="H207" s="34">
        <v>200</v>
      </c>
      <c r="I207">
        <f t="shared" si="32"/>
        <v>19560.870885811222</v>
      </c>
      <c r="J207">
        <f t="shared" si="33"/>
        <v>5495.7035229656158</v>
      </c>
      <c r="K207">
        <f t="shared" si="34"/>
        <v>14065.167362845606</v>
      </c>
      <c r="L207">
        <f t="shared" si="27"/>
        <v>1771157.0159943744</v>
      </c>
      <c r="M207" s="34"/>
    </row>
    <row r="208" spans="1:13" x14ac:dyDescent="0.25">
      <c r="A208" s="34">
        <v>201</v>
      </c>
      <c r="B208">
        <f t="shared" si="28"/>
        <v>7357.4743128140453</v>
      </c>
      <c r="C208">
        <f t="shared" si="29"/>
        <v>2083.4759442726736</v>
      </c>
      <c r="D208">
        <f t="shared" si="31"/>
        <v>5273.9983685413717</v>
      </c>
      <c r="E208">
        <f t="shared" si="30"/>
        <v>664105.7916609532</v>
      </c>
      <c r="F208" s="34"/>
      <c r="H208" s="34">
        <v>201</v>
      </c>
      <c r="I208">
        <f t="shared" si="32"/>
        <v>19560.870885811222</v>
      </c>
      <c r="J208">
        <f t="shared" si="33"/>
        <v>5539.2111758557585</v>
      </c>
      <c r="K208">
        <f t="shared" si="34"/>
        <v>14021.659709955464</v>
      </c>
      <c r="L208">
        <f t="shared" si="27"/>
        <v>1765617.8048185187</v>
      </c>
      <c r="M208" s="34"/>
    </row>
    <row r="209" spans="1:13" x14ac:dyDescent="0.25">
      <c r="A209" s="34">
        <v>202</v>
      </c>
      <c r="B209">
        <f t="shared" si="28"/>
        <v>7357.4743128140453</v>
      </c>
      <c r="C209">
        <f t="shared" si="29"/>
        <v>2099.9701288314991</v>
      </c>
      <c r="D209">
        <f t="shared" si="31"/>
        <v>5257.5041839825462</v>
      </c>
      <c r="E209">
        <f t="shared" si="30"/>
        <v>662005.82153212174</v>
      </c>
      <c r="F209" s="1"/>
      <c r="H209" s="34">
        <v>202</v>
      </c>
      <c r="I209">
        <f t="shared" si="32"/>
        <v>19560.870885811222</v>
      </c>
      <c r="J209">
        <f t="shared" si="33"/>
        <v>5583.0632643312838</v>
      </c>
      <c r="K209">
        <f t="shared" si="34"/>
        <v>13977.807621479938</v>
      </c>
      <c r="L209">
        <f t="shared" si="27"/>
        <v>1760034.7415541874</v>
      </c>
      <c r="M209" s="1"/>
    </row>
    <row r="210" spans="1:13" x14ac:dyDescent="0.25">
      <c r="A210" s="34">
        <v>203</v>
      </c>
      <c r="B210">
        <f t="shared" si="28"/>
        <v>7357.4743128140453</v>
      </c>
      <c r="C210">
        <f t="shared" si="29"/>
        <v>2116.5948923514143</v>
      </c>
      <c r="D210">
        <f t="shared" si="31"/>
        <v>5240.8794204626311</v>
      </c>
      <c r="E210">
        <f t="shared" si="30"/>
        <v>659889.22663977032</v>
      </c>
      <c r="F210" s="34"/>
      <c r="H210" s="34">
        <v>203</v>
      </c>
      <c r="I210">
        <f t="shared" si="32"/>
        <v>19560.870885811222</v>
      </c>
      <c r="J210">
        <f t="shared" si="33"/>
        <v>5627.2625151739048</v>
      </c>
      <c r="K210">
        <f t="shared" si="34"/>
        <v>13933.608370637317</v>
      </c>
      <c r="L210">
        <f t="shared" si="27"/>
        <v>1754407.4790390134</v>
      </c>
      <c r="M210" s="34"/>
    </row>
    <row r="211" spans="1:13" x14ac:dyDescent="0.25">
      <c r="A211" s="34">
        <v>204</v>
      </c>
      <c r="B211">
        <f t="shared" si="28"/>
        <v>7357.4743128140453</v>
      </c>
      <c r="C211">
        <f t="shared" si="29"/>
        <v>2133.3512685825308</v>
      </c>
      <c r="D211">
        <f t="shared" si="31"/>
        <v>5224.1230442315145</v>
      </c>
      <c r="E211">
        <f t="shared" si="30"/>
        <v>657755.87537118781</v>
      </c>
      <c r="F211" s="34"/>
      <c r="H211" s="34">
        <v>204</v>
      </c>
      <c r="I211">
        <f t="shared" si="32"/>
        <v>19560.870885811222</v>
      </c>
      <c r="J211">
        <f t="shared" si="33"/>
        <v>5671.8116767523661</v>
      </c>
      <c r="K211">
        <f t="shared" si="34"/>
        <v>13889.059209058856</v>
      </c>
      <c r="L211">
        <f t="shared" si="27"/>
        <v>1748735.6673622611</v>
      </c>
      <c r="M211" s="34"/>
    </row>
    <row r="212" spans="1:13" x14ac:dyDescent="0.25">
      <c r="A212" s="34">
        <v>205</v>
      </c>
      <c r="B212">
        <f t="shared" si="28"/>
        <v>7357.4743128140453</v>
      </c>
      <c r="C212">
        <f t="shared" si="29"/>
        <v>2150.2402994588083</v>
      </c>
      <c r="D212">
        <f t="shared" si="31"/>
        <v>5207.234013355237</v>
      </c>
      <c r="E212">
        <f t="shared" si="30"/>
        <v>655605.63507172896</v>
      </c>
      <c r="F212" s="34"/>
      <c r="H212" s="34">
        <v>205</v>
      </c>
      <c r="I212">
        <f t="shared" si="32"/>
        <v>19560.870885811222</v>
      </c>
      <c r="J212">
        <f t="shared" si="33"/>
        <v>5716.7135191933212</v>
      </c>
      <c r="K212">
        <f t="shared" si="34"/>
        <v>13844.157366617901</v>
      </c>
      <c r="L212">
        <f t="shared" si="27"/>
        <v>1743018.9538430679</v>
      </c>
      <c r="M212" s="34"/>
    </row>
    <row r="213" spans="1:13" x14ac:dyDescent="0.25">
      <c r="A213" s="34">
        <v>206</v>
      </c>
      <c r="B213">
        <f t="shared" si="28"/>
        <v>7357.4743128140453</v>
      </c>
      <c r="C213">
        <f t="shared" si="29"/>
        <v>2167.2630351628577</v>
      </c>
      <c r="D213">
        <f t="shared" si="31"/>
        <v>5190.2112776511876</v>
      </c>
      <c r="E213">
        <f t="shared" si="30"/>
        <v>653438.37203656614</v>
      </c>
      <c r="F213" s="34"/>
      <c r="H213" s="34">
        <v>206</v>
      </c>
      <c r="I213">
        <f t="shared" si="32"/>
        <v>19560.870885811222</v>
      </c>
      <c r="J213">
        <f t="shared" si="33"/>
        <v>5761.9708345536001</v>
      </c>
      <c r="K213">
        <f t="shared" si="34"/>
        <v>13798.900051257622</v>
      </c>
      <c r="L213">
        <f t="shared" si="27"/>
        <v>1737256.9830085142</v>
      </c>
      <c r="M213" s="34"/>
    </row>
    <row r="214" spans="1:13" x14ac:dyDescent="0.25">
      <c r="A214" s="34">
        <v>207</v>
      </c>
      <c r="B214">
        <f t="shared" si="28"/>
        <v>7357.4743128140453</v>
      </c>
      <c r="C214">
        <f t="shared" si="29"/>
        <v>2184.4205341912302</v>
      </c>
      <c r="D214">
        <f t="shared" si="31"/>
        <v>5173.0537786228151</v>
      </c>
      <c r="E214">
        <f t="shared" si="30"/>
        <v>651253.95150237496</v>
      </c>
      <c r="F214" s="34"/>
      <c r="H214" s="34">
        <v>207</v>
      </c>
      <c r="I214">
        <f t="shared" si="32"/>
        <v>19560.870885811222</v>
      </c>
      <c r="J214">
        <f t="shared" si="33"/>
        <v>5807.586436993819</v>
      </c>
      <c r="K214">
        <f t="shared" si="34"/>
        <v>13753.284448817403</v>
      </c>
      <c r="L214">
        <f t="shared" si="27"/>
        <v>1731449.3965715203</v>
      </c>
      <c r="M214" s="34"/>
    </row>
    <row r="215" spans="1:13" x14ac:dyDescent="0.25">
      <c r="A215" s="34">
        <v>208</v>
      </c>
      <c r="B215">
        <f t="shared" si="28"/>
        <v>7357.4743128140453</v>
      </c>
      <c r="C215">
        <f t="shared" si="29"/>
        <v>2201.7138634202438</v>
      </c>
      <c r="D215">
        <f t="shared" si="31"/>
        <v>5155.7604493938015</v>
      </c>
      <c r="E215">
        <f t="shared" si="30"/>
        <v>649052.23763895466</v>
      </c>
      <c r="F215" s="34"/>
      <c r="H215" s="34">
        <v>208</v>
      </c>
      <c r="I215">
        <f t="shared" si="32"/>
        <v>19560.870885811222</v>
      </c>
      <c r="J215">
        <f t="shared" si="33"/>
        <v>5853.5631629533527</v>
      </c>
      <c r="K215">
        <f t="shared" si="34"/>
        <v>13707.30772285787</v>
      </c>
      <c r="L215">
        <f t="shared" ref="L215:L278" si="35">L214-J215</f>
        <v>1725595.8334085669</v>
      </c>
      <c r="M215" s="34"/>
    </row>
    <row r="216" spans="1:13" x14ac:dyDescent="0.25">
      <c r="A216" s="34">
        <v>209</v>
      </c>
      <c r="B216">
        <f t="shared" si="28"/>
        <v>7357.4743128140453</v>
      </c>
      <c r="C216">
        <f t="shared" si="29"/>
        <v>2219.1440981723208</v>
      </c>
      <c r="D216">
        <f t="shared" si="31"/>
        <v>5138.3302146417245</v>
      </c>
      <c r="E216">
        <f t="shared" si="30"/>
        <v>646833.09354078234</v>
      </c>
      <c r="F216" s="34"/>
      <c r="H216" s="34">
        <v>209</v>
      </c>
      <c r="I216">
        <f t="shared" si="32"/>
        <v>19560.870885811222</v>
      </c>
      <c r="J216">
        <f t="shared" si="33"/>
        <v>5899.9038713267346</v>
      </c>
      <c r="K216">
        <f t="shared" si="34"/>
        <v>13660.967014484488</v>
      </c>
      <c r="L216">
        <f t="shared" si="35"/>
        <v>1719695.9295372402</v>
      </c>
      <c r="M216" s="34"/>
    </row>
    <row r="217" spans="1:13" x14ac:dyDescent="0.25">
      <c r="A217" s="34">
        <v>210</v>
      </c>
      <c r="B217">
        <f t="shared" si="28"/>
        <v>7357.4743128140453</v>
      </c>
      <c r="C217">
        <f t="shared" si="29"/>
        <v>2236.7123222828513</v>
      </c>
      <c r="D217">
        <f t="shared" si="31"/>
        <v>5120.761990531194</v>
      </c>
      <c r="E217">
        <f t="shared" si="30"/>
        <v>644596.3812184995</v>
      </c>
      <c r="F217" s="34"/>
      <c r="H217" s="34">
        <v>210</v>
      </c>
      <c r="I217">
        <f t="shared" si="32"/>
        <v>19560.870885811222</v>
      </c>
      <c r="J217">
        <f t="shared" si="33"/>
        <v>5946.6114436414045</v>
      </c>
      <c r="K217">
        <f t="shared" si="34"/>
        <v>13614.259442169818</v>
      </c>
      <c r="L217">
        <f t="shared" si="35"/>
        <v>1713749.3180935988</v>
      </c>
      <c r="M217" s="34"/>
    </row>
    <row r="218" spans="1:13" x14ac:dyDescent="0.25">
      <c r="A218" s="34">
        <v>211</v>
      </c>
      <c r="B218">
        <f t="shared" si="28"/>
        <v>7357.4743128140453</v>
      </c>
      <c r="C218">
        <f t="shared" si="29"/>
        <v>2254.4196281675913</v>
      </c>
      <c r="D218">
        <f t="shared" si="31"/>
        <v>5103.054684646454</v>
      </c>
      <c r="E218">
        <f t="shared" si="30"/>
        <v>642341.96159033186</v>
      </c>
      <c r="F218" s="34"/>
      <c r="H218" s="34">
        <v>211</v>
      </c>
      <c r="I218">
        <f t="shared" si="32"/>
        <v>19560.870885811222</v>
      </c>
      <c r="J218">
        <f t="shared" si="33"/>
        <v>5993.6887842368978</v>
      </c>
      <c r="K218">
        <f t="shared" si="34"/>
        <v>13567.182101574324</v>
      </c>
      <c r="L218">
        <f t="shared" si="35"/>
        <v>1707755.629309362</v>
      </c>
      <c r="M218" s="34"/>
    </row>
    <row r="219" spans="1:13" x14ac:dyDescent="0.25">
      <c r="A219" s="34">
        <v>212</v>
      </c>
      <c r="B219">
        <f t="shared" si="28"/>
        <v>7357.4743128140453</v>
      </c>
      <c r="C219">
        <f t="shared" si="29"/>
        <v>2272.2671168905845</v>
      </c>
      <c r="D219">
        <f t="shared" si="31"/>
        <v>5085.2071959234609</v>
      </c>
      <c r="E219">
        <f t="shared" si="30"/>
        <v>640069.69447344122</v>
      </c>
      <c r="F219" s="34"/>
      <c r="H219" s="34">
        <v>212</v>
      </c>
      <c r="I219">
        <f t="shared" si="32"/>
        <v>19560.870885811222</v>
      </c>
      <c r="J219">
        <f t="shared" si="33"/>
        <v>6041.1388204454397</v>
      </c>
      <c r="K219">
        <f t="shared" si="34"/>
        <v>13519.732065365783</v>
      </c>
      <c r="L219">
        <f t="shared" si="35"/>
        <v>1701714.4904889166</v>
      </c>
      <c r="M219" s="34"/>
    </row>
    <row r="220" spans="1:13" x14ac:dyDescent="0.25">
      <c r="A220" s="34">
        <v>213</v>
      </c>
      <c r="B220">
        <f t="shared" si="28"/>
        <v>7357.4743128140453</v>
      </c>
      <c r="C220">
        <f t="shared" si="29"/>
        <v>2290.2558982326354</v>
      </c>
      <c r="D220">
        <f t="shared" si="31"/>
        <v>5067.2184145814099</v>
      </c>
      <c r="E220">
        <f t="shared" si="30"/>
        <v>637779.43857520854</v>
      </c>
      <c r="F220" s="34"/>
      <c r="H220" s="34">
        <v>213</v>
      </c>
      <c r="I220">
        <f t="shared" si="32"/>
        <v>19560.870885811222</v>
      </c>
      <c r="J220">
        <f t="shared" si="33"/>
        <v>6088.9645027739662</v>
      </c>
      <c r="K220">
        <f t="shared" si="34"/>
        <v>13471.906383037256</v>
      </c>
      <c r="L220">
        <f t="shared" si="35"/>
        <v>1695625.5259861427</v>
      </c>
      <c r="M220" s="34"/>
    </row>
    <row r="221" spans="1:13" x14ac:dyDescent="0.25">
      <c r="A221" s="34">
        <v>214</v>
      </c>
      <c r="B221">
        <f t="shared" si="28"/>
        <v>7357.4743128140453</v>
      </c>
      <c r="C221">
        <f t="shared" si="29"/>
        <v>2308.3870907603114</v>
      </c>
      <c r="D221">
        <f t="shared" si="31"/>
        <v>5049.087222053734</v>
      </c>
      <c r="E221">
        <f t="shared" si="30"/>
        <v>635471.05148444825</v>
      </c>
      <c r="F221" s="34"/>
      <c r="H221" s="34">
        <v>214</v>
      </c>
      <c r="I221">
        <f t="shared" si="32"/>
        <v>19560.870885811222</v>
      </c>
      <c r="J221">
        <f t="shared" si="33"/>
        <v>6137.168805087591</v>
      </c>
      <c r="K221">
        <f t="shared" si="34"/>
        <v>13423.702080723631</v>
      </c>
      <c r="L221">
        <f t="shared" si="35"/>
        <v>1689488.357181055</v>
      </c>
      <c r="M221" s="34"/>
    </row>
    <row r="222" spans="1:13" x14ac:dyDescent="0.25">
      <c r="A222" s="34">
        <v>215</v>
      </c>
      <c r="B222">
        <f t="shared" si="28"/>
        <v>7357.4743128140453</v>
      </c>
      <c r="C222">
        <f t="shared" si="29"/>
        <v>2326.6618218954964</v>
      </c>
      <c r="D222">
        <f t="shared" si="31"/>
        <v>5030.812490918549</v>
      </c>
      <c r="E222">
        <f t="shared" si="30"/>
        <v>633144.38966255274</v>
      </c>
      <c r="F222" s="1"/>
      <c r="H222" s="34">
        <v>215</v>
      </c>
      <c r="I222">
        <f t="shared" si="32"/>
        <v>19560.870885811222</v>
      </c>
      <c r="J222">
        <f t="shared" si="33"/>
        <v>6185.7547247945349</v>
      </c>
      <c r="K222">
        <f t="shared" si="34"/>
        <v>13375.116161016687</v>
      </c>
      <c r="L222">
        <f t="shared" si="35"/>
        <v>1683302.6024562605</v>
      </c>
      <c r="M222" s="1"/>
    </row>
    <row r="223" spans="1:13" x14ac:dyDescent="0.25">
      <c r="A223" s="34">
        <v>216</v>
      </c>
      <c r="B223">
        <f t="shared" si="28"/>
        <v>7357.4743128140453</v>
      </c>
      <c r="C223">
        <f t="shared" si="29"/>
        <v>2345.0812279855027</v>
      </c>
      <c r="D223">
        <f t="shared" si="31"/>
        <v>5012.3930848285427</v>
      </c>
      <c r="E223">
        <f t="shared" si="30"/>
        <v>630799.30843456718</v>
      </c>
      <c r="F223" s="1"/>
      <c r="H223" s="34">
        <v>216</v>
      </c>
      <c r="I223">
        <f t="shared" si="32"/>
        <v>19560.870885811222</v>
      </c>
      <c r="J223">
        <f t="shared" si="33"/>
        <v>6234.7252830324942</v>
      </c>
      <c r="K223">
        <f t="shared" si="34"/>
        <v>13326.145602778728</v>
      </c>
      <c r="L223">
        <f t="shared" si="35"/>
        <v>1677067.877173228</v>
      </c>
      <c r="M223" s="1"/>
    </row>
    <row r="224" spans="1:13" x14ac:dyDescent="0.25">
      <c r="A224" s="34">
        <v>217</v>
      </c>
      <c r="B224">
        <f t="shared" si="28"/>
        <v>7357.4743128140453</v>
      </c>
      <c r="C224">
        <f t="shared" si="29"/>
        <v>2363.646454373722</v>
      </c>
      <c r="D224">
        <f t="shared" si="31"/>
        <v>4993.8278584403233</v>
      </c>
      <c r="E224">
        <f t="shared" si="30"/>
        <v>628435.66198019346</v>
      </c>
      <c r="F224" s="34"/>
      <c r="H224" s="34">
        <v>217</v>
      </c>
      <c r="I224">
        <f t="shared" si="32"/>
        <v>19560.870885811222</v>
      </c>
      <c r="J224">
        <f t="shared" si="33"/>
        <v>6284.0835248564999</v>
      </c>
      <c r="K224">
        <f t="shared" si="34"/>
        <v>13276.787360954722</v>
      </c>
      <c r="L224">
        <f t="shared" si="35"/>
        <v>1670783.7936483715</v>
      </c>
      <c r="M224" s="34"/>
    </row>
    <row r="225" spans="1:13" x14ac:dyDescent="0.25">
      <c r="A225" s="34">
        <v>218</v>
      </c>
      <c r="B225">
        <f t="shared" si="28"/>
        <v>7357.4743128140453</v>
      </c>
      <c r="C225">
        <f t="shared" si="29"/>
        <v>2382.3586554708472</v>
      </c>
      <c r="D225">
        <f t="shared" si="31"/>
        <v>4975.1156573431981</v>
      </c>
      <c r="E225">
        <f t="shared" si="30"/>
        <v>626053.30332472257</v>
      </c>
      <c r="F225" s="34"/>
      <c r="H225" s="34">
        <v>218</v>
      </c>
      <c r="I225">
        <f t="shared" si="32"/>
        <v>19560.870885811222</v>
      </c>
      <c r="J225">
        <f t="shared" si="33"/>
        <v>6333.8325194282806</v>
      </c>
      <c r="K225">
        <f t="shared" si="34"/>
        <v>13227.038366382942</v>
      </c>
      <c r="L225">
        <f t="shared" si="35"/>
        <v>1664449.9611289431</v>
      </c>
      <c r="M225" s="34"/>
    </row>
    <row r="226" spans="1:13" x14ac:dyDescent="0.25">
      <c r="A226" s="34">
        <v>219</v>
      </c>
      <c r="B226">
        <f t="shared" si="28"/>
        <v>7357.4743128140453</v>
      </c>
      <c r="C226">
        <f t="shared" si="29"/>
        <v>2401.2189948266578</v>
      </c>
      <c r="D226">
        <f t="shared" si="31"/>
        <v>4956.2553179873876</v>
      </c>
      <c r="E226">
        <f t="shared" si="30"/>
        <v>623652.08432989591</v>
      </c>
      <c r="F226" s="34"/>
      <c r="H226" s="34">
        <v>219</v>
      </c>
      <c r="I226">
        <f t="shared" si="32"/>
        <v>19560.870885811222</v>
      </c>
      <c r="J226">
        <f t="shared" si="33"/>
        <v>6383.9753602070905</v>
      </c>
      <c r="K226">
        <f t="shared" si="34"/>
        <v>13176.895525604132</v>
      </c>
      <c r="L226">
        <f t="shared" si="35"/>
        <v>1658065.9857687361</v>
      </c>
      <c r="M226" s="34"/>
    </row>
    <row r="227" spans="1:13" x14ac:dyDescent="0.25">
      <c r="A227" s="34">
        <v>220</v>
      </c>
      <c r="B227">
        <f t="shared" si="28"/>
        <v>7357.4743128140453</v>
      </c>
      <c r="C227">
        <f t="shared" si="29"/>
        <v>2420.2286452023691</v>
      </c>
      <c r="D227">
        <f t="shared" si="31"/>
        <v>4937.2456676116763</v>
      </c>
      <c r="E227">
        <f t="shared" si="30"/>
        <v>621231.85568469355</v>
      </c>
      <c r="F227" s="34"/>
      <c r="H227" s="34">
        <v>220</v>
      </c>
      <c r="I227">
        <f t="shared" si="32"/>
        <v>19560.870885811222</v>
      </c>
      <c r="J227">
        <f t="shared" si="33"/>
        <v>6434.5151651420601</v>
      </c>
      <c r="K227">
        <f t="shared" si="34"/>
        <v>13126.355720669162</v>
      </c>
      <c r="L227">
        <f t="shared" si="35"/>
        <v>1651631.4706035941</v>
      </c>
      <c r="M227" s="34"/>
    </row>
    <row r="228" spans="1:13" x14ac:dyDescent="0.25">
      <c r="A228" s="34">
        <v>221</v>
      </c>
      <c r="B228">
        <f t="shared" si="28"/>
        <v>7357.4743128140453</v>
      </c>
      <c r="C228">
        <f t="shared" si="29"/>
        <v>2439.3887886435541</v>
      </c>
      <c r="D228">
        <f t="shared" si="31"/>
        <v>4918.0855241704912</v>
      </c>
      <c r="E228">
        <f t="shared" si="30"/>
        <v>618792.46689605003</v>
      </c>
      <c r="F228" s="34"/>
      <c r="H228" s="34">
        <v>221</v>
      </c>
      <c r="I228">
        <f t="shared" si="32"/>
        <v>19560.870885811222</v>
      </c>
      <c r="J228">
        <f t="shared" si="33"/>
        <v>6485.4550768661011</v>
      </c>
      <c r="K228">
        <f t="shared" si="34"/>
        <v>13075.415808945121</v>
      </c>
      <c r="L228">
        <f t="shared" si="35"/>
        <v>1645146.015526728</v>
      </c>
      <c r="M228" s="34"/>
    </row>
    <row r="229" spans="1:13" x14ac:dyDescent="0.25">
      <c r="A229" s="34">
        <v>222</v>
      </c>
      <c r="B229">
        <f t="shared" si="28"/>
        <v>7357.4743128140453</v>
      </c>
      <c r="C229">
        <f t="shared" si="29"/>
        <v>2458.7006165536495</v>
      </c>
      <c r="D229">
        <f t="shared" si="31"/>
        <v>4898.7736962603958</v>
      </c>
      <c r="E229">
        <f t="shared" si="30"/>
        <v>616333.76627949637</v>
      </c>
      <c r="F229" s="34"/>
      <c r="H229" s="34">
        <v>222</v>
      </c>
      <c r="I229">
        <f t="shared" si="32"/>
        <v>19560.870885811222</v>
      </c>
      <c r="J229">
        <f t="shared" si="33"/>
        <v>6536.7982628912923</v>
      </c>
      <c r="K229">
        <f t="shared" si="34"/>
        <v>13024.07262291993</v>
      </c>
      <c r="L229">
        <f t="shared" si="35"/>
        <v>1638609.2172638366</v>
      </c>
      <c r="M229" s="34"/>
    </row>
    <row r="230" spans="1:13" x14ac:dyDescent="0.25">
      <c r="A230" s="34">
        <v>223</v>
      </c>
      <c r="B230">
        <f t="shared" si="28"/>
        <v>7357.4743128140453</v>
      </c>
      <c r="C230">
        <f t="shared" si="29"/>
        <v>2478.1653297680323</v>
      </c>
      <c r="D230">
        <f t="shared" si="31"/>
        <v>4879.3089830460131</v>
      </c>
      <c r="E230">
        <f t="shared" si="30"/>
        <v>613855.60094972828</v>
      </c>
      <c r="F230" s="34"/>
      <c r="H230" s="34">
        <v>223</v>
      </c>
      <c r="I230">
        <f t="shared" si="32"/>
        <v>19560.870885811222</v>
      </c>
      <c r="J230">
        <f t="shared" si="33"/>
        <v>6588.5479158058497</v>
      </c>
      <c r="K230">
        <f t="shared" si="34"/>
        <v>12972.322970005373</v>
      </c>
      <c r="L230">
        <f t="shared" si="35"/>
        <v>1632020.6693480308</v>
      </c>
      <c r="M230" s="34"/>
    </row>
    <row r="231" spans="1:13" x14ac:dyDescent="0.25">
      <c r="A231" s="34">
        <v>224</v>
      </c>
      <c r="B231">
        <f t="shared" si="28"/>
        <v>7357.4743128140453</v>
      </c>
      <c r="C231">
        <f t="shared" si="29"/>
        <v>2497.7841386286964</v>
      </c>
      <c r="D231">
        <f t="shared" si="31"/>
        <v>4859.690174185349</v>
      </c>
      <c r="E231">
        <f t="shared" si="30"/>
        <v>611357.81681109953</v>
      </c>
      <c r="F231" s="34"/>
      <c r="H231" s="34">
        <v>224</v>
      </c>
      <c r="I231">
        <f t="shared" si="32"/>
        <v>19560.870885811222</v>
      </c>
      <c r="J231">
        <f t="shared" si="33"/>
        <v>6640.7072534726449</v>
      </c>
      <c r="K231">
        <f t="shared" si="34"/>
        <v>12920.163632338577</v>
      </c>
      <c r="L231">
        <f t="shared" si="35"/>
        <v>1625379.9620945582</v>
      </c>
      <c r="M231" s="34"/>
    </row>
    <row r="232" spans="1:13" x14ac:dyDescent="0.25">
      <c r="A232" s="34">
        <v>225</v>
      </c>
      <c r="B232">
        <f t="shared" si="28"/>
        <v>7357.4743128140453</v>
      </c>
      <c r="C232">
        <f t="shared" si="29"/>
        <v>2517.5582630595072</v>
      </c>
      <c r="D232">
        <f t="shared" si="31"/>
        <v>4839.9160497545381</v>
      </c>
      <c r="E232">
        <f t="shared" si="30"/>
        <v>608840.25854804006</v>
      </c>
      <c r="F232" s="34"/>
      <c r="H232" s="34">
        <v>225</v>
      </c>
      <c r="I232">
        <f t="shared" si="32"/>
        <v>19560.870885811222</v>
      </c>
      <c r="J232">
        <f t="shared" si="33"/>
        <v>6693.2795192293033</v>
      </c>
      <c r="K232">
        <f t="shared" si="34"/>
        <v>12867.591366581919</v>
      </c>
      <c r="L232">
        <f t="shared" si="35"/>
        <v>1618686.682575329</v>
      </c>
      <c r="M232" s="34"/>
    </row>
    <row r="233" spans="1:13" x14ac:dyDescent="0.25">
      <c r="A233" s="34">
        <v>226</v>
      </c>
      <c r="B233">
        <f t="shared" si="28"/>
        <v>7357.4743128140453</v>
      </c>
      <c r="C233">
        <f t="shared" si="29"/>
        <v>2537.4889326420616</v>
      </c>
      <c r="D233">
        <f t="shared" si="31"/>
        <v>4819.9853801719837</v>
      </c>
      <c r="E233">
        <f t="shared" si="30"/>
        <v>606302.76961539802</v>
      </c>
      <c r="F233" s="34"/>
      <c r="H233" s="34">
        <v>226</v>
      </c>
      <c r="I233">
        <f t="shared" si="32"/>
        <v>19560.870885811222</v>
      </c>
      <c r="J233">
        <f t="shared" si="33"/>
        <v>6746.2679820898684</v>
      </c>
      <c r="K233">
        <f t="shared" si="34"/>
        <v>12814.602903721354</v>
      </c>
      <c r="L233">
        <f t="shared" si="35"/>
        <v>1611940.4145932391</v>
      </c>
      <c r="M233" s="34"/>
    </row>
    <row r="234" spans="1:13" x14ac:dyDescent="0.25">
      <c r="A234" s="34">
        <v>227</v>
      </c>
      <c r="B234">
        <f t="shared" si="28"/>
        <v>7357.4743128140453</v>
      </c>
      <c r="C234">
        <f t="shared" si="29"/>
        <v>2557.5773866921445</v>
      </c>
      <c r="D234">
        <f t="shared" si="31"/>
        <v>4799.8969261219008</v>
      </c>
      <c r="E234">
        <f t="shared" si="30"/>
        <v>603745.19222870586</v>
      </c>
      <c r="F234" s="34"/>
      <c r="H234" s="34">
        <v>227</v>
      </c>
      <c r="I234">
        <f t="shared" si="32"/>
        <v>19560.870885811222</v>
      </c>
      <c r="J234">
        <f t="shared" si="33"/>
        <v>6799.6759369480787</v>
      </c>
      <c r="K234">
        <f t="shared" si="34"/>
        <v>12761.194948863144</v>
      </c>
      <c r="L234">
        <f t="shared" si="35"/>
        <v>1605140.738656291</v>
      </c>
      <c r="M234" s="34"/>
    </row>
    <row r="235" spans="1:13" x14ac:dyDescent="0.25">
      <c r="A235" s="34">
        <v>228</v>
      </c>
      <c r="B235">
        <f t="shared" si="28"/>
        <v>7357.4743128140453</v>
      </c>
      <c r="C235">
        <f t="shared" si="29"/>
        <v>2577.8248743367903</v>
      </c>
      <c r="D235">
        <f t="shared" si="31"/>
        <v>4779.649438477255</v>
      </c>
      <c r="E235">
        <f t="shared" si="30"/>
        <v>601167.36735436902</v>
      </c>
      <c r="F235" s="34"/>
      <c r="H235" s="34">
        <v>228</v>
      </c>
      <c r="I235">
        <f t="shared" si="32"/>
        <v>19560.870885811222</v>
      </c>
      <c r="J235">
        <f t="shared" si="33"/>
        <v>6853.5067047822522</v>
      </c>
      <c r="K235">
        <f t="shared" si="34"/>
        <v>12707.36418102897</v>
      </c>
      <c r="L235">
        <f t="shared" si="35"/>
        <v>1598287.2319515087</v>
      </c>
      <c r="M235" s="34"/>
    </row>
    <row r="236" spans="1:13" x14ac:dyDescent="0.25">
      <c r="A236" s="34">
        <v>229</v>
      </c>
      <c r="B236">
        <f t="shared" si="28"/>
        <v>7357.4743128140453</v>
      </c>
      <c r="C236">
        <f t="shared" si="29"/>
        <v>2598.2326545919577</v>
      </c>
      <c r="D236">
        <f t="shared" si="31"/>
        <v>4759.2416582220876</v>
      </c>
      <c r="E236">
        <f t="shared" si="30"/>
        <v>598569.13469977712</v>
      </c>
      <c r="F236" s="1"/>
      <c r="H236" s="34">
        <v>229</v>
      </c>
      <c r="I236">
        <f t="shared" si="32"/>
        <v>19560.870885811222</v>
      </c>
      <c r="J236">
        <f t="shared" si="33"/>
        <v>6907.7636328617791</v>
      </c>
      <c r="K236">
        <f t="shared" si="34"/>
        <v>12653.107252949443</v>
      </c>
      <c r="L236">
        <f t="shared" si="35"/>
        <v>1591379.468318647</v>
      </c>
      <c r="M236" s="1"/>
    </row>
    <row r="237" spans="1:13" x14ac:dyDescent="0.25">
      <c r="A237" s="34">
        <v>230</v>
      </c>
      <c r="B237">
        <f t="shared" si="28"/>
        <v>7357.4743128140453</v>
      </c>
      <c r="C237">
        <f t="shared" si="29"/>
        <v>2618.8019964408095</v>
      </c>
      <c r="D237">
        <f t="shared" si="31"/>
        <v>4738.6723163732358</v>
      </c>
      <c r="E237">
        <f t="shared" si="30"/>
        <v>595950.33270333626</v>
      </c>
      <c r="F237" s="34"/>
      <c r="H237" s="34">
        <v>230</v>
      </c>
      <c r="I237">
        <f t="shared" si="32"/>
        <v>19560.870885811222</v>
      </c>
      <c r="J237">
        <f t="shared" si="33"/>
        <v>6962.4500949552676</v>
      </c>
      <c r="K237">
        <f t="shared" si="34"/>
        <v>12598.420790855955</v>
      </c>
      <c r="L237">
        <f t="shared" si="35"/>
        <v>1584417.0182236917</v>
      </c>
      <c r="M237" s="34"/>
    </row>
    <row r="238" spans="1:13" x14ac:dyDescent="0.25">
      <c r="A238" s="34">
        <v>231</v>
      </c>
      <c r="B238">
        <f t="shared" si="28"/>
        <v>7357.4743128140453</v>
      </c>
      <c r="C238">
        <f t="shared" si="29"/>
        <v>2639.5341789126333</v>
      </c>
      <c r="D238">
        <f t="shared" si="31"/>
        <v>4717.9401339014121</v>
      </c>
      <c r="E238">
        <f t="shared" si="30"/>
        <v>593310.79852442362</v>
      </c>
      <c r="F238" s="34"/>
      <c r="H238" s="34">
        <v>231</v>
      </c>
      <c r="I238">
        <f t="shared" si="32"/>
        <v>19560.870885811222</v>
      </c>
      <c r="J238">
        <f t="shared" si="33"/>
        <v>7017.5694915403292</v>
      </c>
      <c r="K238">
        <f t="shared" si="34"/>
        <v>12543.301394270893</v>
      </c>
      <c r="L238">
        <f t="shared" si="35"/>
        <v>1577399.4487321514</v>
      </c>
      <c r="M238" s="34"/>
    </row>
    <row r="239" spans="1:13" x14ac:dyDescent="0.25">
      <c r="A239" s="34">
        <v>232</v>
      </c>
      <c r="B239">
        <f t="shared" si="28"/>
        <v>7357.4743128140453</v>
      </c>
      <c r="C239">
        <f t="shared" si="29"/>
        <v>2660.4304911623585</v>
      </c>
      <c r="D239">
        <f t="shared" si="31"/>
        <v>4697.0438216516868</v>
      </c>
      <c r="E239">
        <f t="shared" si="30"/>
        <v>590650.36803326127</v>
      </c>
      <c r="F239" s="34"/>
      <c r="H239" s="34">
        <v>232</v>
      </c>
      <c r="I239">
        <f t="shared" si="32"/>
        <v>19560.870885811222</v>
      </c>
      <c r="J239">
        <f t="shared" si="33"/>
        <v>7073.125250015024</v>
      </c>
      <c r="K239">
        <f t="shared" si="34"/>
        <v>12487.745635796198</v>
      </c>
      <c r="L239">
        <f t="shared" si="35"/>
        <v>1570326.3234821365</v>
      </c>
      <c r="M239" s="34"/>
    </row>
    <row r="240" spans="1:13" x14ac:dyDescent="0.25">
      <c r="A240" s="34">
        <v>233</v>
      </c>
      <c r="B240">
        <f t="shared" si="28"/>
        <v>7357.4743128140453</v>
      </c>
      <c r="C240">
        <f t="shared" si="29"/>
        <v>2681.4922325507268</v>
      </c>
      <c r="D240">
        <f t="shared" si="31"/>
        <v>4675.9820802633185</v>
      </c>
      <c r="E240">
        <f t="shared" si="30"/>
        <v>587968.87580071052</v>
      </c>
      <c r="F240" s="34"/>
      <c r="H240" s="34">
        <v>233</v>
      </c>
      <c r="I240">
        <f t="shared" si="32"/>
        <v>19560.870885811222</v>
      </c>
      <c r="J240">
        <f t="shared" si="33"/>
        <v>7129.120824910975</v>
      </c>
      <c r="K240">
        <f t="shared" si="34"/>
        <v>12431.750060900247</v>
      </c>
      <c r="L240">
        <f t="shared" si="35"/>
        <v>1563197.2026572255</v>
      </c>
      <c r="M240" s="34"/>
    </row>
    <row r="241" spans="1:13" x14ac:dyDescent="0.25">
      <c r="A241" s="34">
        <v>234</v>
      </c>
      <c r="B241">
        <f t="shared" si="28"/>
        <v>7357.4743128140453</v>
      </c>
      <c r="C241">
        <f t="shared" si="29"/>
        <v>2702.7207127250867</v>
      </c>
      <c r="D241">
        <f t="shared" si="31"/>
        <v>4654.7536000889586</v>
      </c>
      <c r="E241">
        <f t="shared" si="30"/>
        <v>585266.15508798545</v>
      </c>
      <c r="F241" s="34"/>
      <c r="H241" s="34">
        <v>234</v>
      </c>
      <c r="I241">
        <f t="shared" si="32"/>
        <v>19560.870885811222</v>
      </c>
      <c r="J241">
        <f t="shared" si="33"/>
        <v>7185.5596981081853</v>
      </c>
      <c r="K241">
        <f t="shared" si="34"/>
        <v>12375.311187703037</v>
      </c>
      <c r="L241">
        <f t="shared" si="35"/>
        <v>1556011.6429591174</v>
      </c>
      <c r="M241" s="34"/>
    </row>
    <row r="242" spans="1:13" x14ac:dyDescent="0.25">
      <c r="A242" s="34">
        <v>235</v>
      </c>
      <c r="B242">
        <f t="shared" si="28"/>
        <v>7357.4743128140453</v>
      </c>
      <c r="C242">
        <f t="shared" si="29"/>
        <v>2724.1172517008272</v>
      </c>
      <c r="D242">
        <f t="shared" si="31"/>
        <v>4633.3570611132182</v>
      </c>
      <c r="E242">
        <f t="shared" si="30"/>
        <v>582542.03783628461</v>
      </c>
      <c r="F242" s="34"/>
      <c r="H242" s="34">
        <v>235</v>
      </c>
      <c r="I242">
        <f t="shared" si="32"/>
        <v>19560.870885811222</v>
      </c>
      <c r="J242">
        <f t="shared" si="33"/>
        <v>7242.4453790515417</v>
      </c>
      <c r="K242">
        <f t="shared" si="34"/>
        <v>12318.425506759681</v>
      </c>
      <c r="L242">
        <f t="shared" si="35"/>
        <v>1548769.1975800658</v>
      </c>
      <c r="M242" s="34"/>
    </row>
    <row r="243" spans="1:13" x14ac:dyDescent="0.25">
      <c r="A243" s="34">
        <v>236</v>
      </c>
      <c r="B243">
        <f t="shared" si="28"/>
        <v>7357.4743128140453</v>
      </c>
      <c r="C243">
        <f t="shared" si="29"/>
        <v>2745.6831799434585</v>
      </c>
      <c r="D243">
        <f t="shared" si="31"/>
        <v>4611.7911328705868</v>
      </c>
      <c r="E243">
        <f t="shared" si="30"/>
        <v>579796.35465634114</v>
      </c>
      <c r="F243" s="34"/>
      <c r="H243" s="34">
        <v>236</v>
      </c>
      <c r="I243">
        <f t="shared" si="32"/>
        <v>19560.870885811222</v>
      </c>
      <c r="J243">
        <f t="shared" si="33"/>
        <v>7299.7814049690351</v>
      </c>
      <c r="K243">
        <f t="shared" si="34"/>
        <v>12261.089480842187</v>
      </c>
      <c r="L243">
        <f t="shared" si="35"/>
        <v>1541469.4161750968</v>
      </c>
      <c r="M243" s="34"/>
    </row>
    <row r="244" spans="1:13" x14ac:dyDescent="0.25">
      <c r="A244" s="34">
        <v>237</v>
      </c>
      <c r="B244">
        <f t="shared" si="28"/>
        <v>7357.4743128140453</v>
      </c>
      <c r="C244">
        <f t="shared" si="29"/>
        <v>2767.4198384513447</v>
      </c>
      <c r="D244">
        <f t="shared" si="31"/>
        <v>4590.0544743627006</v>
      </c>
      <c r="E244">
        <f t="shared" si="30"/>
        <v>577028.93481788982</v>
      </c>
      <c r="F244" s="34"/>
      <c r="H244" s="34">
        <v>237</v>
      </c>
      <c r="I244">
        <f t="shared" si="32"/>
        <v>19560.870885811222</v>
      </c>
      <c r="J244">
        <f t="shared" si="33"/>
        <v>7357.5713410917069</v>
      </c>
      <c r="K244">
        <f t="shared" si="34"/>
        <v>12203.299544719515</v>
      </c>
      <c r="L244">
        <f t="shared" si="35"/>
        <v>1534111.844834005</v>
      </c>
      <c r="M244" s="34"/>
    </row>
    <row r="245" spans="1:13" x14ac:dyDescent="0.25">
      <c r="A245" s="34">
        <v>238</v>
      </c>
      <c r="B245">
        <f t="shared" si="28"/>
        <v>7357.4743128140453</v>
      </c>
      <c r="C245">
        <f t="shared" si="29"/>
        <v>2789.328578839084</v>
      </c>
      <c r="D245">
        <f t="shared" si="31"/>
        <v>4568.1457339749613</v>
      </c>
      <c r="E245">
        <f t="shared" si="30"/>
        <v>574239.60623905074</v>
      </c>
      <c r="F245" s="34"/>
      <c r="H245" s="34">
        <v>238</v>
      </c>
      <c r="I245">
        <f t="shared" si="32"/>
        <v>19560.870885811222</v>
      </c>
      <c r="J245">
        <f t="shared" si="33"/>
        <v>7415.8187808753501</v>
      </c>
      <c r="K245">
        <f t="shared" si="34"/>
        <v>12145.052104935872</v>
      </c>
      <c r="L245">
        <f t="shared" si="35"/>
        <v>1526696.0260531297</v>
      </c>
      <c r="M245" s="34"/>
    </row>
    <row r="246" spans="1:13" x14ac:dyDescent="0.25">
      <c r="A246" s="34">
        <v>239</v>
      </c>
      <c r="B246">
        <f t="shared" si="28"/>
        <v>7357.4743128140453</v>
      </c>
      <c r="C246">
        <f t="shared" si="29"/>
        <v>2811.4107634215607</v>
      </c>
      <c r="D246">
        <f t="shared" si="31"/>
        <v>4546.0635493924847</v>
      </c>
      <c r="E246">
        <f t="shared" si="30"/>
        <v>571428.19547562918</v>
      </c>
      <c r="F246" s="34"/>
      <c r="H246" s="34">
        <v>239</v>
      </c>
      <c r="I246">
        <f t="shared" si="32"/>
        <v>19560.870885811222</v>
      </c>
      <c r="J246">
        <f t="shared" si="33"/>
        <v>7474.5273462239438</v>
      </c>
      <c r="K246">
        <f t="shared" si="34"/>
        <v>12086.343539587278</v>
      </c>
      <c r="L246">
        <f t="shared" si="35"/>
        <v>1519221.4987069056</v>
      </c>
      <c r="M246" s="34"/>
    </row>
    <row r="247" spans="1:13" x14ac:dyDescent="0.25">
      <c r="A247" s="34">
        <v>240</v>
      </c>
      <c r="B247">
        <f t="shared" ref="B247:B310" si="36">IF(E246&gt;$F$2,$F$2,IF(E246&gt;0,(E246+D247),0))</f>
        <v>7357.4743128140453</v>
      </c>
      <c r="C247">
        <f t="shared" ref="C247:C310" si="37">B247-D247</f>
        <v>2833.6677652986482</v>
      </c>
      <c r="D247">
        <f t="shared" si="31"/>
        <v>4523.8065475153971</v>
      </c>
      <c r="E247">
        <f t="shared" ref="E247:E310" si="38">E246-C247</f>
        <v>568594.52771033056</v>
      </c>
      <c r="F247" s="34"/>
      <c r="H247" s="34">
        <v>240</v>
      </c>
      <c r="I247">
        <f t="shared" si="32"/>
        <v>19560.870885811222</v>
      </c>
      <c r="J247">
        <f t="shared" si="33"/>
        <v>7533.700687714887</v>
      </c>
      <c r="K247">
        <f t="shared" si="34"/>
        <v>12027.170198096335</v>
      </c>
      <c r="L247">
        <f t="shared" si="35"/>
        <v>1511687.7980191908</v>
      </c>
      <c r="M247" s="34"/>
    </row>
    <row r="248" spans="1:13" x14ac:dyDescent="0.25">
      <c r="A248" s="34">
        <v>241</v>
      </c>
      <c r="B248">
        <f t="shared" si="36"/>
        <v>7357.4743128140453</v>
      </c>
      <c r="C248">
        <f t="shared" si="37"/>
        <v>2856.1009684405954</v>
      </c>
      <c r="D248">
        <f t="shared" si="31"/>
        <v>4501.37334437345</v>
      </c>
      <c r="E248">
        <f t="shared" si="38"/>
        <v>565738.42674188991</v>
      </c>
      <c r="F248" s="34"/>
      <c r="H248" s="34">
        <v>241</v>
      </c>
      <c r="I248">
        <f t="shared" si="32"/>
        <v>19560.870885811222</v>
      </c>
      <c r="J248">
        <f t="shared" si="33"/>
        <v>7593.3424848259619</v>
      </c>
      <c r="K248">
        <f t="shared" si="34"/>
        <v>11967.52840098526</v>
      </c>
      <c r="L248">
        <f t="shared" si="35"/>
        <v>1504094.4555343648</v>
      </c>
      <c r="M248" s="34"/>
    </row>
    <row r="249" spans="1:13" x14ac:dyDescent="0.25">
      <c r="A249" s="34">
        <v>242</v>
      </c>
      <c r="B249">
        <f t="shared" si="36"/>
        <v>7357.4743128140453</v>
      </c>
      <c r="C249">
        <f t="shared" si="37"/>
        <v>2878.7117677740835</v>
      </c>
      <c r="D249">
        <f t="shared" si="31"/>
        <v>4478.7625450399619</v>
      </c>
      <c r="E249">
        <f t="shared" si="38"/>
        <v>562859.71497411584</v>
      </c>
      <c r="F249" s="1"/>
      <c r="H249" s="34">
        <v>242</v>
      </c>
      <c r="I249">
        <f t="shared" si="32"/>
        <v>19560.870885811222</v>
      </c>
      <c r="J249">
        <f t="shared" si="33"/>
        <v>7653.4564461641658</v>
      </c>
      <c r="K249">
        <f t="shared" si="34"/>
        <v>11907.414439647056</v>
      </c>
      <c r="L249">
        <f t="shared" si="35"/>
        <v>1496440.9990882007</v>
      </c>
      <c r="M249" s="1"/>
    </row>
    <row r="250" spans="1:13" x14ac:dyDescent="0.25">
      <c r="A250" s="34">
        <v>243</v>
      </c>
      <c r="B250">
        <f t="shared" si="36"/>
        <v>7357.4743128140453</v>
      </c>
      <c r="C250">
        <f t="shared" si="37"/>
        <v>2901.5015692689622</v>
      </c>
      <c r="D250">
        <f t="shared" si="31"/>
        <v>4455.9727435450832</v>
      </c>
      <c r="E250">
        <f t="shared" si="38"/>
        <v>559958.21340484684</v>
      </c>
      <c r="F250" s="1"/>
      <c r="H250" s="34">
        <v>243</v>
      </c>
      <c r="I250">
        <f t="shared" si="32"/>
        <v>19560.870885811222</v>
      </c>
      <c r="J250">
        <f t="shared" si="33"/>
        <v>7714.0463096962994</v>
      </c>
      <c r="K250">
        <f t="shared" si="34"/>
        <v>11846.824576114923</v>
      </c>
      <c r="L250">
        <f t="shared" si="35"/>
        <v>1488726.9527785045</v>
      </c>
      <c r="M250" s="1"/>
    </row>
    <row r="251" spans="1:13" x14ac:dyDescent="0.25">
      <c r="A251" s="34">
        <v>244</v>
      </c>
      <c r="B251">
        <f t="shared" si="36"/>
        <v>7357.4743128140453</v>
      </c>
      <c r="C251">
        <f t="shared" si="37"/>
        <v>2924.4717900256746</v>
      </c>
      <c r="D251">
        <f t="shared" si="31"/>
        <v>4433.0025227883707</v>
      </c>
      <c r="E251">
        <f t="shared" si="38"/>
        <v>557033.74161482113</v>
      </c>
      <c r="F251" s="34"/>
      <c r="H251" s="34">
        <v>244</v>
      </c>
      <c r="I251">
        <f t="shared" si="32"/>
        <v>19560.870885811222</v>
      </c>
      <c r="J251">
        <f t="shared" si="33"/>
        <v>7775.115842981395</v>
      </c>
      <c r="K251">
        <f t="shared" si="34"/>
        <v>11785.755042829827</v>
      </c>
      <c r="L251">
        <f t="shared" si="35"/>
        <v>1480951.836935523</v>
      </c>
      <c r="M251" s="34"/>
    </row>
    <row r="252" spans="1:13" x14ac:dyDescent="0.25">
      <c r="A252" s="34">
        <v>245</v>
      </c>
      <c r="B252">
        <f t="shared" si="36"/>
        <v>7357.4743128140453</v>
      </c>
      <c r="C252">
        <f t="shared" si="37"/>
        <v>2947.6238583633776</v>
      </c>
      <c r="D252">
        <f t="shared" si="31"/>
        <v>4409.8504544506677</v>
      </c>
      <c r="E252">
        <f t="shared" si="38"/>
        <v>554086.11775645777</v>
      </c>
      <c r="F252" s="34"/>
      <c r="H252" s="34">
        <v>245</v>
      </c>
      <c r="I252">
        <f t="shared" si="32"/>
        <v>19560.870885811222</v>
      </c>
      <c r="J252">
        <f t="shared" si="33"/>
        <v>7836.6688434049993</v>
      </c>
      <c r="K252">
        <f t="shared" si="34"/>
        <v>11724.202042406223</v>
      </c>
      <c r="L252">
        <f t="shared" si="35"/>
        <v>1473115.1680921179</v>
      </c>
      <c r="M252" s="34"/>
    </row>
    <row r="253" spans="1:13" x14ac:dyDescent="0.25">
      <c r="A253" s="34">
        <v>246</v>
      </c>
      <c r="B253">
        <f t="shared" si="36"/>
        <v>7357.4743128140453</v>
      </c>
      <c r="C253">
        <f t="shared" si="37"/>
        <v>2970.9592139087545</v>
      </c>
      <c r="D253">
        <f t="shared" si="31"/>
        <v>4386.5150989052909</v>
      </c>
      <c r="E253">
        <f t="shared" si="38"/>
        <v>551115.158542549</v>
      </c>
      <c r="F253" s="34"/>
      <c r="H253" s="34">
        <v>246</v>
      </c>
      <c r="I253">
        <f t="shared" si="32"/>
        <v>19560.870885811222</v>
      </c>
      <c r="J253">
        <f t="shared" si="33"/>
        <v>7898.7091384152882</v>
      </c>
      <c r="K253">
        <f t="shared" si="34"/>
        <v>11662.161747395934</v>
      </c>
      <c r="L253">
        <f t="shared" si="35"/>
        <v>1465216.4589537026</v>
      </c>
      <c r="M253" s="34"/>
    </row>
    <row r="254" spans="1:13" x14ac:dyDescent="0.25">
      <c r="A254" s="34">
        <v>247</v>
      </c>
      <c r="B254">
        <f t="shared" si="36"/>
        <v>7357.4743128140453</v>
      </c>
      <c r="C254">
        <f t="shared" si="37"/>
        <v>2994.4793076855321</v>
      </c>
      <c r="D254">
        <f t="shared" si="31"/>
        <v>4362.9950051285132</v>
      </c>
      <c r="E254">
        <f t="shared" si="38"/>
        <v>548120.67923486349</v>
      </c>
      <c r="F254" s="34"/>
      <c r="H254" s="34">
        <v>247</v>
      </c>
      <c r="I254">
        <f t="shared" si="32"/>
        <v>19560.870885811222</v>
      </c>
      <c r="J254">
        <f t="shared" si="33"/>
        <v>7961.2405857610775</v>
      </c>
      <c r="K254">
        <f t="shared" si="34"/>
        <v>11599.630300050145</v>
      </c>
      <c r="L254">
        <f t="shared" si="35"/>
        <v>1457255.2183679414</v>
      </c>
      <c r="M254" s="34"/>
    </row>
    <row r="255" spans="1:13" x14ac:dyDescent="0.25">
      <c r="A255" s="34">
        <v>248</v>
      </c>
      <c r="B255">
        <f t="shared" si="36"/>
        <v>7357.4743128140453</v>
      </c>
      <c r="C255">
        <f t="shared" si="37"/>
        <v>3018.1856022047095</v>
      </c>
      <c r="D255">
        <f t="shared" si="31"/>
        <v>4339.2887106093358</v>
      </c>
      <c r="E255">
        <f t="shared" si="38"/>
        <v>545102.49363265873</v>
      </c>
      <c r="F255" s="34"/>
      <c r="H255" s="34">
        <v>248</v>
      </c>
      <c r="I255">
        <f t="shared" si="32"/>
        <v>19560.870885811222</v>
      </c>
      <c r="J255">
        <f t="shared" si="33"/>
        <v>8024.2670737316857</v>
      </c>
      <c r="K255">
        <f t="shared" si="34"/>
        <v>11536.603812079537</v>
      </c>
      <c r="L255">
        <f t="shared" si="35"/>
        <v>1449230.9512942098</v>
      </c>
      <c r="M255" s="34"/>
    </row>
    <row r="256" spans="1:13" x14ac:dyDescent="0.25">
      <c r="A256" s="34">
        <v>249</v>
      </c>
      <c r="B256">
        <f t="shared" si="36"/>
        <v>7357.4743128140453</v>
      </c>
      <c r="C256">
        <f t="shared" si="37"/>
        <v>3042.0795715554968</v>
      </c>
      <c r="D256">
        <f t="shared" si="31"/>
        <v>4315.3947412585485</v>
      </c>
      <c r="E256">
        <f t="shared" si="38"/>
        <v>542060.41406110325</v>
      </c>
      <c r="F256" s="34"/>
      <c r="H256" s="34">
        <v>249</v>
      </c>
      <c r="I256">
        <f t="shared" si="32"/>
        <v>19560.870885811222</v>
      </c>
      <c r="J256">
        <f t="shared" si="33"/>
        <v>8087.7925213987273</v>
      </c>
      <c r="K256">
        <f t="shared" si="34"/>
        <v>11473.078364412495</v>
      </c>
      <c r="L256">
        <f t="shared" si="35"/>
        <v>1441143.1587728111</v>
      </c>
      <c r="M256" s="34"/>
    </row>
    <row r="257" spans="1:13" x14ac:dyDescent="0.25">
      <c r="A257" s="34">
        <v>250</v>
      </c>
      <c r="B257">
        <f t="shared" si="36"/>
        <v>7357.4743128140453</v>
      </c>
      <c r="C257">
        <f t="shared" si="37"/>
        <v>3066.1627014969781</v>
      </c>
      <c r="D257">
        <f t="shared" si="31"/>
        <v>4291.3116113170672</v>
      </c>
      <c r="E257">
        <f t="shared" si="38"/>
        <v>538994.25135960628</v>
      </c>
      <c r="F257" s="34"/>
      <c r="H257" s="34">
        <v>250</v>
      </c>
      <c r="I257">
        <f t="shared" si="32"/>
        <v>19560.870885811222</v>
      </c>
      <c r="J257">
        <f t="shared" si="33"/>
        <v>8151.8208788598004</v>
      </c>
      <c r="K257">
        <f t="shared" si="34"/>
        <v>11409.050006951422</v>
      </c>
      <c r="L257">
        <f t="shared" si="35"/>
        <v>1432991.3378939512</v>
      </c>
      <c r="M257" s="34"/>
    </row>
    <row r="258" spans="1:13" x14ac:dyDescent="0.25">
      <c r="A258" s="34">
        <v>251</v>
      </c>
      <c r="B258">
        <f t="shared" si="36"/>
        <v>7357.4743128140453</v>
      </c>
      <c r="C258">
        <f t="shared" si="37"/>
        <v>3090.4364895504959</v>
      </c>
      <c r="D258">
        <f t="shared" si="31"/>
        <v>4267.0378232635494</v>
      </c>
      <c r="E258">
        <f t="shared" si="38"/>
        <v>535903.81487005576</v>
      </c>
      <c r="F258" s="34"/>
      <c r="H258" s="34">
        <v>251</v>
      </c>
      <c r="I258">
        <f t="shared" si="32"/>
        <v>19560.870885811222</v>
      </c>
      <c r="J258">
        <f t="shared" si="33"/>
        <v>8216.3561274841068</v>
      </c>
      <c r="K258">
        <f t="shared" si="34"/>
        <v>11344.514758327115</v>
      </c>
      <c r="L258">
        <f t="shared" si="35"/>
        <v>1424774.9817664672</v>
      </c>
      <c r="M258" s="34"/>
    </row>
    <row r="259" spans="1:13" x14ac:dyDescent="0.25">
      <c r="A259" s="34">
        <v>252</v>
      </c>
      <c r="B259">
        <f t="shared" si="36"/>
        <v>7357.4743128140453</v>
      </c>
      <c r="C259">
        <f t="shared" si="37"/>
        <v>3114.9024450927709</v>
      </c>
      <c r="D259">
        <f t="shared" si="31"/>
        <v>4242.5718677212744</v>
      </c>
      <c r="E259">
        <f t="shared" si="38"/>
        <v>532788.91242496297</v>
      </c>
      <c r="F259" s="34"/>
      <c r="H259" s="34">
        <v>252</v>
      </c>
      <c r="I259">
        <f t="shared" si="32"/>
        <v>19560.870885811222</v>
      </c>
      <c r="J259">
        <f t="shared" si="33"/>
        <v>8281.4022801600222</v>
      </c>
      <c r="K259">
        <f t="shared" si="34"/>
        <v>11279.4686056512</v>
      </c>
      <c r="L259">
        <f t="shared" si="35"/>
        <v>1416493.5794863072</v>
      </c>
      <c r="M259" s="34"/>
    </row>
    <row r="260" spans="1:13" x14ac:dyDescent="0.25">
      <c r="A260" s="34">
        <v>253</v>
      </c>
      <c r="B260">
        <f t="shared" si="36"/>
        <v>7357.4743128140453</v>
      </c>
      <c r="C260">
        <f t="shared" si="37"/>
        <v>3139.5620894497551</v>
      </c>
      <c r="D260">
        <f t="shared" si="31"/>
        <v>4217.9122233642902</v>
      </c>
      <c r="E260">
        <f t="shared" si="38"/>
        <v>529649.35033551324</v>
      </c>
      <c r="F260" s="34"/>
      <c r="H260" s="34">
        <v>253</v>
      </c>
      <c r="I260">
        <f t="shared" si="32"/>
        <v>19560.870885811222</v>
      </c>
      <c r="J260">
        <f t="shared" si="33"/>
        <v>8346.9633815446232</v>
      </c>
      <c r="K260">
        <f t="shared" si="34"/>
        <v>11213.907504266599</v>
      </c>
      <c r="L260">
        <f t="shared" si="35"/>
        <v>1408146.6161047625</v>
      </c>
      <c r="M260" s="34"/>
    </row>
    <row r="261" spans="1:13" x14ac:dyDescent="0.25">
      <c r="A261" s="34">
        <v>254</v>
      </c>
      <c r="B261">
        <f t="shared" si="36"/>
        <v>7357.4743128140453</v>
      </c>
      <c r="C261">
        <f t="shared" si="37"/>
        <v>3164.4169559912325</v>
      </c>
      <c r="D261">
        <f t="shared" si="31"/>
        <v>4193.0573568228128</v>
      </c>
      <c r="E261">
        <f t="shared" si="38"/>
        <v>526484.93337952206</v>
      </c>
      <c r="F261" s="34"/>
      <c r="H261" s="34">
        <v>254</v>
      </c>
      <c r="I261">
        <f t="shared" si="32"/>
        <v>19560.870885811222</v>
      </c>
      <c r="J261">
        <f t="shared" si="33"/>
        <v>8413.0435083151842</v>
      </c>
      <c r="K261">
        <f t="shared" si="34"/>
        <v>11147.827377496038</v>
      </c>
      <c r="L261">
        <f t="shared" si="35"/>
        <v>1399733.5725964473</v>
      </c>
      <c r="M261" s="34"/>
    </row>
    <row r="262" spans="1:13" x14ac:dyDescent="0.25">
      <c r="A262" s="34">
        <v>255</v>
      </c>
      <c r="B262">
        <f t="shared" si="36"/>
        <v>7357.4743128140453</v>
      </c>
      <c r="C262">
        <f t="shared" si="37"/>
        <v>3189.4685902261617</v>
      </c>
      <c r="D262">
        <f t="shared" si="31"/>
        <v>4168.0057225878836</v>
      </c>
      <c r="E262">
        <f t="shared" si="38"/>
        <v>523295.46478929592</v>
      </c>
      <c r="F262" s="34"/>
      <c r="H262" s="34">
        <v>255</v>
      </c>
      <c r="I262">
        <f t="shared" si="32"/>
        <v>19560.870885811222</v>
      </c>
      <c r="J262">
        <f t="shared" si="33"/>
        <v>8479.6467694226812</v>
      </c>
      <c r="K262">
        <f t="shared" si="34"/>
        <v>11081.224116388541</v>
      </c>
      <c r="L262">
        <f t="shared" si="35"/>
        <v>1391253.9258270247</v>
      </c>
      <c r="M262" s="34"/>
    </row>
    <row r="263" spans="1:13" x14ac:dyDescent="0.25">
      <c r="A263" s="34">
        <v>256</v>
      </c>
      <c r="B263">
        <f t="shared" si="36"/>
        <v>7357.4743128140453</v>
      </c>
      <c r="C263">
        <f t="shared" si="37"/>
        <v>3214.7185498987865</v>
      </c>
      <c r="D263">
        <f t="shared" si="31"/>
        <v>4142.7557629152589</v>
      </c>
      <c r="E263">
        <f t="shared" si="38"/>
        <v>520080.74623939715</v>
      </c>
      <c r="F263" s="1"/>
      <c r="H263" s="34">
        <v>256</v>
      </c>
      <c r="I263">
        <f t="shared" si="32"/>
        <v>19560.870885811222</v>
      </c>
      <c r="J263">
        <f t="shared" si="33"/>
        <v>8546.777306347276</v>
      </c>
      <c r="K263">
        <f t="shared" si="34"/>
        <v>11014.093579463946</v>
      </c>
      <c r="L263">
        <f t="shared" si="35"/>
        <v>1382707.1485206774</v>
      </c>
      <c r="M263" s="1"/>
    </row>
    <row r="264" spans="1:13" x14ac:dyDescent="0.25">
      <c r="A264" s="34">
        <v>257</v>
      </c>
      <c r="B264">
        <f t="shared" si="36"/>
        <v>7357.4743128140453</v>
      </c>
      <c r="C264">
        <f t="shared" si="37"/>
        <v>3240.1684050854847</v>
      </c>
      <c r="D264">
        <f t="shared" si="31"/>
        <v>4117.3059077285607</v>
      </c>
      <c r="E264">
        <f t="shared" si="38"/>
        <v>516840.57783431164</v>
      </c>
      <c r="F264" s="34"/>
      <c r="H264" s="34">
        <v>257</v>
      </c>
      <c r="I264">
        <f t="shared" si="32"/>
        <v>19560.870885811222</v>
      </c>
      <c r="J264">
        <f t="shared" si="33"/>
        <v>8614.4392933558611</v>
      </c>
      <c r="K264">
        <f t="shared" si="34"/>
        <v>10946.431592455361</v>
      </c>
      <c r="L264">
        <f t="shared" si="35"/>
        <v>1374092.7092273214</v>
      </c>
      <c r="M264" s="34"/>
    </row>
    <row r="265" spans="1:13" x14ac:dyDescent="0.25">
      <c r="A265" s="34">
        <v>258</v>
      </c>
      <c r="B265">
        <f t="shared" si="36"/>
        <v>7357.4743128140453</v>
      </c>
      <c r="C265">
        <f t="shared" si="37"/>
        <v>3265.8197382924113</v>
      </c>
      <c r="D265">
        <f t="shared" ref="D265:D328" si="39">E264*$D$3/12</f>
        <v>4091.654574521634</v>
      </c>
      <c r="E265">
        <f t="shared" si="38"/>
        <v>513574.75809601921</v>
      </c>
      <c r="F265" s="34"/>
      <c r="H265" s="34">
        <v>258</v>
      </c>
      <c r="I265">
        <f t="shared" ref="I265:I328" si="40">IF(L264&gt;$M$2,$M$2,IF(L264&gt;0,(L264+K265),0))</f>
        <v>19560.870885811222</v>
      </c>
      <c r="J265">
        <f t="shared" ref="J265:J328" si="41">I265-K265</f>
        <v>8682.6369377615938</v>
      </c>
      <c r="K265">
        <f t="shared" ref="K265:K328" si="42">L264*$D$3/12</f>
        <v>10878.233948049628</v>
      </c>
      <c r="L265">
        <f t="shared" si="35"/>
        <v>1365410.0722895598</v>
      </c>
      <c r="M265" s="34"/>
    </row>
    <row r="266" spans="1:13" x14ac:dyDescent="0.25">
      <c r="A266" s="34">
        <v>259</v>
      </c>
      <c r="B266">
        <f t="shared" si="36"/>
        <v>7357.4743128140453</v>
      </c>
      <c r="C266">
        <f t="shared" si="37"/>
        <v>3291.6741445538933</v>
      </c>
      <c r="D266">
        <f t="shared" si="39"/>
        <v>4065.8001682601521</v>
      </c>
      <c r="E266">
        <f t="shared" si="38"/>
        <v>510283.08395146532</v>
      </c>
      <c r="F266" s="34"/>
      <c r="H266" s="34">
        <v>259</v>
      </c>
      <c r="I266">
        <f t="shared" si="40"/>
        <v>19560.870885811222</v>
      </c>
      <c r="J266">
        <f t="shared" si="41"/>
        <v>8751.374480185541</v>
      </c>
      <c r="K266">
        <f t="shared" si="42"/>
        <v>10809.496405625681</v>
      </c>
      <c r="L266">
        <f t="shared" si="35"/>
        <v>1356658.6978093742</v>
      </c>
      <c r="M266" s="34"/>
    </row>
    <row r="267" spans="1:13" x14ac:dyDescent="0.25">
      <c r="A267" s="34">
        <v>260</v>
      </c>
      <c r="B267">
        <f t="shared" si="36"/>
        <v>7357.4743128140453</v>
      </c>
      <c r="C267">
        <f t="shared" si="37"/>
        <v>3317.7332315316112</v>
      </c>
      <c r="D267">
        <f t="shared" si="39"/>
        <v>4039.7410812824342</v>
      </c>
      <c r="E267">
        <f t="shared" si="38"/>
        <v>506965.35071993369</v>
      </c>
      <c r="F267" s="34"/>
      <c r="H267" s="34">
        <v>260</v>
      </c>
      <c r="I267">
        <f t="shared" si="40"/>
        <v>19560.870885811222</v>
      </c>
      <c r="J267">
        <f t="shared" si="41"/>
        <v>8820.6561948203434</v>
      </c>
      <c r="K267">
        <f t="shared" si="42"/>
        <v>10740.214690990879</v>
      </c>
      <c r="L267">
        <f t="shared" si="35"/>
        <v>1347838.0416145539</v>
      </c>
      <c r="M267" s="34"/>
    </row>
    <row r="268" spans="1:13" x14ac:dyDescent="0.25">
      <c r="A268" s="34">
        <v>261</v>
      </c>
      <c r="B268">
        <f t="shared" si="36"/>
        <v>7357.4743128140453</v>
      </c>
      <c r="C268">
        <f t="shared" si="37"/>
        <v>3343.9986196145705</v>
      </c>
      <c r="D268">
        <f t="shared" si="39"/>
        <v>4013.4756931994748</v>
      </c>
      <c r="E268">
        <f t="shared" si="38"/>
        <v>503621.35210031911</v>
      </c>
      <c r="F268" s="34"/>
      <c r="H268" s="34">
        <v>261</v>
      </c>
      <c r="I268">
        <f t="shared" si="40"/>
        <v>19560.870885811222</v>
      </c>
      <c r="J268">
        <f t="shared" si="41"/>
        <v>8890.4863896960032</v>
      </c>
      <c r="K268">
        <f t="shared" si="42"/>
        <v>10670.384496115219</v>
      </c>
      <c r="L268">
        <f t="shared" si="35"/>
        <v>1338947.555224858</v>
      </c>
      <c r="M268" s="34"/>
    </row>
    <row r="269" spans="1:13" x14ac:dyDescent="0.25">
      <c r="A269" s="34">
        <v>262</v>
      </c>
      <c r="B269">
        <f t="shared" si="36"/>
        <v>7357.4743128140453</v>
      </c>
      <c r="C269">
        <f t="shared" si="37"/>
        <v>3370.4719420198526</v>
      </c>
      <c r="D269">
        <f t="shared" si="39"/>
        <v>3987.0023707941928</v>
      </c>
      <c r="E269">
        <f t="shared" si="38"/>
        <v>500250.88015829923</v>
      </c>
      <c r="F269" s="34"/>
      <c r="H269" s="34">
        <v>262</v>
      </c>
      <c r="I269">
        <f t="shared" si="40"/>
        <v>19560.870885811222</v>
      </c>
      <c r="J269">
        <f t="shared" si="41"/>
        <v>8960.8694069477624</v>
      </c>
      <c r="K269">
        <f t="shared" si="42"/>
        <v>10600.00147886346</v>
      </c>
      <c r="L269">
        <f t="shared" si="35"/>
        <v>1329986.6858179101</v>
      </c>
      <c r="M269" s="34"/>
    </row>
    <row r="270" spans="1:13" x14ac:dyDescent="0.25">
      <c r="A270" s="34">
        <v>263</v>
      </c>
      <c r="B270">
        <f t="shared" si="36"/>
        <v>7357.4743128140453</v>
      </c>
      <c r="C270">
        <f t="shared" si="37"/>
        <v>3397.1548448941762</v>
      </c>
      <c r="D270">
        <f t="shared" si="39"/>
        <v>3960.3194679198691</v>
      </c>
      <c r="E270">
        <f t="shared" si="38"/>
        <v>496853.72531340504</v>
      </c>
      <c r="F270" s="34"/>
      <c r="H270" s="34">
        <v>263</v>
      </c>
      <c r="I270">
        <f t="shared" si="40"/>
        <v>19560.870885811222</v>
      </c>
      <c r="J270">
        <f t="shared" si="41"/>
        <v>9031.8096230860992</v>
      </c>
      <c r="K270">
        <f t="shared" si="42"/>
        <v>10529.061262725123</v>
      </c>
      <c r="L270">
        <f t="shared" si="35"/>
        <v>1320954.876194824</v>
      </c>
      <c r="M270" s="34"/>
    </row>
    <row r="271" spans="1:13" x14ac:dyDescent="0.25">
      <c r="A271" s="34">
        <v>264</v>
      </c>
      <c r="B271">
        <f t="shared" si="36"/>
        <v>7357.4743128140453</v>
      </c>
      <c r="C271">
        <f t="shared" si="37"/>
        <v>3424.0489874162554</v>
      </c>
      <c r="D271">
        <f t="shared" si="39"/>
        <v>3933.4253253977899</v>
      </c>
      <c r="E271">
        <f t="shared" si="38"/>
        <v>493429.67632598878</v>
      </c>
      <c r="F271" s="34"/>
      <c r="H271" s="34">
        <v>264</v>
      </c>
      <c r="I271">
        <f t="shared" si="40"/>
        <v>19560.870885811222</v>
      </c>
      <c r="J271">
        <f t="shared" si="41"/>
        <v>9103.3114492688655</v>
      </c>
      <c r="K271">
        <f t="shared" si="42"/>
        <v>10457.559436542357</v>
      </c>
      <c r="L271">
        <f t="shared" si="35"/>
        <v>1311851.5647455552</v>
      </c>
      <c r="M271" s="34"/>
    </row>
    <row r="272" spans="1:13" x14ac:dyDescent="0.25">
      <c r="A272" s="34">
        <v>265</v>
      </c>
      <c r="B272">
        <f t="shared" si="36"/>
        <v>7357.4743128140453</v>
      </c>
      <c r="C272">
        <f t="shared" si="37"/>
        <v>3451.1560418999675</v>
      </c>
      <c r="D272">
        <f t="shared" si="39"/>
        <v>3906.3182709140779</v>
      </c>
      <c r="E272">
        <f t="shared" si="38"/>
        <v>489978.52028408879</v>
      </c>
      <c r="F272" s="34"/>
      <c r="H272" s="34">
        <v>265</v>
      </c>
      <c r="I272">
        <f t="shared" si="40"/>
        <v>19560.870885811222</v>
      </c>
      <c r="J272">
        <f t="shared" si="41"/>
        <v>9175.3793315755775</v>
      </c>
      <c r="K272">
        <f t="shared" si="42"/>
        <v>10385.491554235645</v>
      </c>
      <c r="L272">
        <f t="shared" si="35"/>
        <v>1302676.1854139797</v>
      </c>
      <c r="M272" s="34"/>
    </row>
    <row r="273" spans="1:13" x14ac:dyDescent="0.25">
      <c r="A273" s="34">
        <v>266</v>
      </c>
      <c r="B273">
        <f t="shared" si="36"/>
        <v>7357.4743128140453</v>
      </c>
      <c r="C273">
        <f t="shared" si="37"/>
        <v>3478.4776938983427</v>
      </c>
      <c r="D273">
        <f t="shared" si="39"/>
        <v>3878.9966189157026</v>
      </c>
      <c r="E273">
        <f t="shared" si="38"/>
        <v>486500.04259019042</v>
      </c>
      <c r="F273" s="34"/>
      <c r="H273" s="34">
        <v>266</v>
      </c>
      <c r="I273">
        <f t="shared" si="40"/>
        <v>19560.870885811222</v>
      </c>
      <c r="J273">
        <f t="shared" si="41"/>
        <v>9248.0177512838836</v>
      </c>
      <c r="K273">
        <f t="shared" si="42"/>
        <v>10312.853134527339</v>
      </c>
      <c r="L273">
        <f t="shared" si="35"/>
        <v>1293428.1676626957</v>
      </c>
      <c r="M273" s="34"/>
    </row>
    <row r="274" spans="1:13" x14ac:dyDescent="0.25">
      <c r="A274" s="34">
        <v>267</v>
      </c>
      <c r="B274">
        <f t="shared" si="36"/>
        <v>7357.4743128140453</v>
      </c>
      <c r="C274">
        <f t="shared" si="37"/>
        <v>3506.0156423083713</v>
      </c>
      <c r="D274">
        <f t="shared" si="39"/>
        <v>3851.458670505674</v>
      </c>
      <c r="E274">
        <f t="shared" si="38"/>
        <v>482994.02694788203</v>
      </c>
      <c r="F274" s="34"/>
      <c r="H274" s="34">
        <v>267</v>
      </c>
      <c r="I274">
        <f t="shared" si="40"/>
        <v>19560.870885811222</v>
      </c>
      <c r="J274">
        <f t="shared" si="41"/>
        <v>9321.2312251482144</v>
      </c>
      <c r="K274">
        <f t="shared" si="42"/>
        <v>10239.639660663008</v>
      </c>
      <c r="L274">
        <f t="shared" si="35"/>
        <v>1284106.9364375474</v>
      </c>
      <c r="M274" s="34"/>
    </row>
    <row r="275" spans="1:13" x14ac:dyDescent="0.25">
      <c r="A275" s="34">
        <v>268</v>
      </c>
      <c r="B275">
        <f t="shared" si="36"/>
        <v>7357.4743128140453</v>
      </c>
      <c r="C275">
        <f t="shared" si="37"/>
        <v>3533.7715994766459</v>
      </c>
      <c r="D275">
        <f t="shared" si="39"/>
        <v>3823.7027133373995</v>
      </c>
      <c r="E275">
        <f t="shared" si="38"/>
        <v>479460.25534840539</v>
      </c>
      <c r="F275" s="34"/>
      <c r="H275" s="34">
        <v>268</v>
      </c>
      <c r="I275">
        <f t="shared" si="40"/>
        <v>19560.870885811222</v>
      </c>
      <c r="J275">
        <f t="shared" si="41"/>
        <v>9395.0243056806376</v>
      </c>
      <c r="K275">
        <f t="shared" si="42"/>
        <v>10165.846580130585</v>
      </c>
      <c r="L275">
        <f t="shared" si="35"/>
        <v>1274711.9121318669</v>
      </c>
      <c r="M275" s="34"/>
    </row>
    <row r="276" spans="1:13" x14ac:dyDescent="0.25">
      <c r="A276" s="34">
        <v>269</v>
      </c>
      <c r="B276">
        <f t="shared" si="36"/>
        <v>7357.4743128140453</v>
      </c>
      <c r="C276">
        <f t="shared" si="37"/>
        <v>3561.7472913058359</v>
      </c>
      <c r="D276">
        <f t="shared" si="39"/>
        <v>3795.7270215082094</v>
      </c>
      <c r="E276">
        <f t="shared" si="38"/>
        <v>475898.50805709953</v>
      </c>
      <c r="F276" s="1"/>
      <c r="H276" s="34">
        <v>269</v>
      </c>
      <c r="I276">
        <f t="shared" si="40"/>
        <v>19560.870885811222</v>
      </c>
      <c r="J276">
        <f t="shared" si="41"/>
        <v>9469.4015814339418</v>
      </c>
      <c r="K276">
        <f t="shared" si="42"/>
        <v>10091.46930437728</v>
      </c>
      <c r="L276">
        <f t="shared" si="35"/>
        <v>1265242.5105504331</v>
      </c>
      <c r="M276" s="1"/>
    </row>
    <row r="277" spans="1:13" x14ac:dyDescent="0.25">
      <c r="A277" s="34">
        <v>270</v>
      </c>
      <c r="B277">
        <f t="shared" si="36"/>
        <v>7357.4743128140453</v>
      </c>
      <c r="C277">
        <f t="shared" si="37"/>
        <v>3589.9444573620076</v>
      </c>
      <c r="D277">
        <f t="shared" si="39"/>
        <v>3767.5298554520377</v>
      </c>
      <c r="E277">
        <f t="shared" si="38"/>
        <v>472308.56359973754</v>
      </c>
      <c r="F277" s="1"/>
      <c r="H277" s="34">
        <v>270</v>
      </c>
      <c r="I277">
        <f t="shared" si="40"/>
        <v>19560.870885811222</v>
      </c>
      <c r="J277">
        <f t="shared" si="41"/>
        <v>9544.3676772869603</v>
      </c>
      <c r="K277">
        <f t="shared" si="42"/>
        <v>10016.503208524262</v>
      </c>
      <c r="L277">
        <f t="shared" si="35"/>
        <v>1255698.1428731461</v>
      </c>
      <c r="M277" s="1"/>
    </row>
    <row r="278" spans="1:13" x14ac:dyDescent="0.25">
      <c r="A278" s="34">
        <v>271</v>
      </c>
      <c r="B278">
        <f t="shared" si="36"/>
        <v>7357.4743128140453</v>
      </c>
      <c r="C278">
        <f t="shared" si="37"/>
        <v>3618.3648509827894</v>
      </c>
      <c r="D278">
        <f t="shared" si="39"/>
        <v>3739.1094618312559</v>
      </c>
      <c r="E278">
        <f t="shared" si="38"/>
        <v>468690.19874875474</v>
      </c>
      <c r="F278" s="34"/>
      <c r="H278" s="34">
        <v>271</v>
      </c>
      <c r="I278">
        <f t="shared" si="40"/>
        <v>19560.870885811222</v>
      </c>
      <c r="J278">
        <f t="shared" si="41"/>
        <v>9619.9272547321489</v>
      </c>
      <c r="K278">
        <f t="shared" si="42"/>
        <v>9940.9436310790734</v>
      </c>
      <c r="L278">
        <f t="shared" si="35"/>
        <v>1246078.2156184139</v>
      </c>
      <c r="M278" s="34"/>
    </row>
    <row r="279" spans="1:13" x14ac:dyDescent="0.25">
      <c r="A279" s="34">
        <v>272</v>
      </c>
      <c r="B279">
        <f t="shared" si="36"/>
        <v>7357.4743128140453</v>
      </c>
      <c r="C279">
        <f t="shared" si="37"/>
        <v>3647.0102393864036</v>
      </c>
      <c r="D279">
        <f t="shared" si="39"/>
        <v>3710.4640734276418</v>
      </c>
      <c r="E279">
        <f t="shared" si="38"/>
        <v>465043.18850936834</v>
      </c>
      <c r="F279" s="34"/>
      <c r="H279" s="34">
        <v>272</v>
      </c>
      <c r="I279">
        <f t="shared" si="40"/>
        <v>19560.870885811222</v>
      </c>
      <c r="J279">
        <f t="shared" si="41"/>
        <v>9696.0850121654457</v>
      </c>
      <c r="K279">
        <f t="shared" si="42"/>
        <v>9864.7858736457765</v>
      </c>
      <c r="L279">
        <f t="shared" ref="L279:L342" si="43">L278-J279</f>
        <v>1236382.1306062485</v>
      </c>
      <c r="M279" s="34"/>
    </row>
    <row r="280" spans="1:13" x14ac:dyDescent="0.25">
      <c r="A280" s="34">
        <v>273</v>
      </c>
      <c r="B280">
        <f t="shared" si="36"/>
        <v>7357.4743128140453</v>
      </c>
      <c r="C280">
        <f t="shared" si="37"/>
        <v>3675.8824037815461</v>
      </c>
      <c r="D280">
        <f t="shared" si="39"/>
        <v>3681.5919090324992</v>
      </c>
      <c r="E280">
        <f t="shared" si="38"/>
        <v>461367.30610558682</v>
      </c>
      <c r="F280" s="34"/>
      <c r="H280" s="34">
        <v>273</v>
      </c>
      <c r="I280">
        <f t="shared" si="40"/>
        <v>19560.870885811222</v>
      </c>
      <c r="J280">
        <f t="shared" si="41"/>
        <v>9772.8456851784213</v>
      </c>
      <c r="K280">
        <f t="shared" si="42"/>
        <v>9788.025200632801</v>
      </c>
      <c r="L280">
        <f t="shared" si="43"/>
        <v>1226609.2849210701</v>
      </c>
      <c r="M280" s="34"/>
    </row>
    <row r="281" spans="1:13" x14ac:dyDescent="0.25">
      <c r="A281" s="34">
        <v>274</v>
      </c>
      <c r="B281">
        <f t="shared" si="36"/>
        <v>7357.4743128140453</v>
      </c>
      <c r="C281">
        <f t="shared" si="37"/>
        <v>3704.98313947815</v>
      </c>
      <c r="D281">
        <f t="shared" si="39"/>
        <v>3652.4911733358954</v>
      </c>
      <c r="E281">
        <f t="shared" si="38"/>
        <v>457662.32296610868</v>
      </c>
      <c r="F281" s="34"/>
      <c r="H281" s="34">
        <v>274</v>
      </c>
      <c r="I281">
        <f t="shared" si="40"/>
        <v>19560.870885811222</v>
      </c>
      <c r="J281">
        <f t="shared" si="41"/>
        <v>9850.2140468527505</v>
      </c>
      <c r="K281">
        <f t="shared" si="42"/>
        <v>9710.6568389584718</v>
      </c>
      <c r="L281">
        <f t="shared" si="43"/>
        <v>1216759.0708742174</v>
      </c>
      <c r="M281" s="34"/>
    </row>
    <row r="282" spans="1:13" x14ac:dyDescent="0.25">
      <c r="A282" s="34">
        <v>275</v>
      </c>
      <c r="B282">
        <f t="shared" si="36"/>
        <v>7357.4743128140453</v>
      </c>
      <c r="C282">
        <f t="shared" si="37"/>
        <v>3734.3142559990179</v>
      </c>
      <c r="D282">
        <f t="shared" si="39"/>
        <v>3623.1600568150275</v>
      </c>
      <c r="E282">
        <f t="shared" si="38"/>
        <v>453928.00871010969</v>
      </c>
      <c r="F282" s="34"/>
      <c r="H282" s="34">
        <v>275</v>
      </c>
      <c r="I282">
        <f t="shared" si="40"/>
        <v>19560.870885811222</v>
      </c>
      <c r="J282">
        <f t="shared" si="41"/>
        <v>9928.1949080570012</v>
      </c>
      <c r="K282">
        <f t="shared" si="42"/>
        <v>9632.6759777542211</v>
      </c>
      <c r="L282">
        <f t="shared" si="43"/>
        <v>1206830.8759661603</v>
      </c>
      <c r="M282" s="34"/>
    </row>
    <row r="283" spans="1:13" x14ac:dyDescent="0.25">
      <c r="A283" s="34">
        <v>276</v>
      </c>
      <c r="B283">
        <f t="shared" si="36"/>
        <v>7357.4743128140453</v>
      </c>
      <c r="C283">
        <f t="shared" si="37"/>
        <v>3763.8775771923433</v>
      </c>
      <c r="D283">
        <f t="shared" si="39"/>
        <v>3593.596735621702</v>
      </c>
      <c r="E283">
        <f t="shared" si="38"/>
        <v>450164.13113291736</v>
      </c>
      <c r="F283" s="34"/>
      <c r="H283" s="34">
        <v>276</v>
      </c>
      <c r="I283">
        <f t="shared" si="40"/>
        <v>19560.870885811222</v>
      </c>
      <c r="J283">
        <f t="shared" si="41"/>
        <v>10006.793117745787</v>
      </c>
      <c r="K283">
        <f t="shared" si="42"/>
        <v>9554.0777680654355</v>
      </c>
      <c r="L283">
        <f t="shared" si="43"/>
        <v>1196824.0828484145</v>
      </c>
      <c r="M283" s="34"/>
    </row>
    <row r="284" spans="1:13" x14ac:dyDescent="0.25">
      <c r="A284" s="34">
        <v>277</v>
      </c>
      <c r="B284">
        <f t="shared" si="36"/>
        <v>7357.4743128140453</v>
      </c>
      <c r="C284">
        <f t="shared" si="37"/>
        <v>3793.6749413451162</v>
      </c>
      <c r="D284">
        <f t="shared" si="39"/>
        <v>3563.7993714689292</v>
      </c>
      <c r="E284">
        <f t="shared" si="38"/>
        <v>446370.45619157224</v>
      </c>
      <c r="F284" s="34"/>
      <c r="H284" s="34">
        <v>277</v>
      </c>
      <c r="I284">
        <f t="shared" si="40"/>
        <v>19560.870885811222</v>
      </c>
      <c r="J284">
        <f t="shared" si="41"/>
        <v>10086.013563261275</v>
      </c>
      <c r="K284">
        <f t="shared" si="42"/>
        <v>9474.8573225499476</v>
      </c>
      <c r="L284">
        <f t="shared" si="43"/>
        <v>1186738.0692851532</v>
      </c>
      <c r="M284" s="34"/>
    </row>
    <row r="285" spans="1:13" x14ac:dyDescent="0.25">
      <c r="A285" s="34">
        <v>278</v>
      </c>
      <c r="B285">
        <f t="shared" si="36"/>
        <v>7357.4743128140453</v>
      </c>
      <c r="C285">
        <f t="shared" si="37"/>
        <v>3823.7082012974315</v>
      </c>
      <c r="D285">
        <f t="shared" si="39"/>
        <v>3533.7661115166138</v>
      </c>
      <c r="E285">
        <f t="shared" si="38"/>
        <v>442546.7479902748</v>
      </c>
      <c r="F285" s="34"/>
      <c r="H285" s="34">
        <v>278</v>
      </c>
      <c r="I285">
        <f t="shared" si="40"/>
        <v>19560.870885811222</v>
      </c>
      <c r="J285">
        <f t="shared" si="41"/>
        <v>10165.861170637092</v>
      </c>
      <c r="K285">
        <f t="shared" si="42"/>
        <v>9395.0097151741302</v>
      </c>
      <c r="L285">
        <f t="shared" si="43"/>
        <v>1176572.208114516</v>
      </c>
      <c r="M285" s="34"/>
    </row>
    <row r="286" spans="1:13" x14ac:dyDescent="0.25">
      <c r="A286" s="34">
        <v>279</v>
      </c>
      <c r="B286">
        <f t="shared" si="36"/>
        <v>7357.4743128140453</v>
      </c>
      <c r="C286">
        <f t="shared" si="37"/>
        <v>3853.9792245577032</v>
      </c>
      <c r="D286">
        <f t="shared" si="39"/>
        <v>3503.4950882563421</v>
      </c>
      <c r="E286">
        <f t="shared" si="38"/>
        <v>438692.7687657171</v>
      </c>
      <c r="F286" s="34"/>
      <c r="H286" s="34">
        <v>279</v>
      </c>
      <c r="I286">
        <f t="shared" si="40"/>
        <v>19560.870885811222</v>
      </c>
      <c r="J286">
        <f t="shared" si="41"/>
        <v>10246.340904904637</v>
      </c>
      <c r="K286">
        <f t="shared" si="42"/>
        <v>9314.5299809065855</v>
      </c>
      <c r="L286">
        <f t="shared" si="43"/>
        <v>1166325.8672096115</v>
      </c>
      <c r="M286" s="34"/>
    </row>
    <row r="287" spans="1:13" x14ac:dyDescent="0.25">
      <c r="A287" s="34">
        <v>280</v>
      </c>
      <c r="B287">
        <f t="shared" si="36"/>
        <v>7357.4743128140453</v>
      </c>
      <c r="C287">
        <f t="shared" si="37"/>
        <v>3884.4898934187845</v>
      </c>
      <c r="D287">
        <f t="shared" si="39"/>
        <v>3472.9844193952608</v>
      </c>
      <c r="E287">
        <f t="shared" si="38"/>
        <v>434808.27887229831</v>
      </c>
      <c r="F287" s="34"/>
      <c r="H287" s="34">
        <v>280</v>
      </c>
      <c r="I287">
        <f t="shared" si="40"/>
        <v>19560.870885811222</v>
      </c>
      <c r="J287">
        <f t="shared" si="41"/>
        <v>10327.457770401799</v>
      </c>
      <c r="K287">
        <f t="shared" si="42"/>
        <v>9233.413115409423</v>
      </c>
      <c r="L287">
        <f t="shared" si="43"/>
        <v>1155998.4094392096</v>
      </c>
      <c r="M287" s="34"/>
    </row>
    <row r="288" spans="1:13" x14ac:dyDescent="0.25">
      <c r="A288" s="34">
        <v>281</v>
      </c>
      <c r="B288">
        <f t="shared" si="36"/>
        <v>7357.4743128140453</v>
      </c>
      <c r="C288">
        <f t="shared" si="37"/>
        <v>3915.2421050750168</v>
      </c>
      <c r="D288">
        <f t="shared" si="39"/>
        <v>3442.2322077390286</v>
      </c>
      <c r="E288">
        <f t="shared" si="38"/>
        <v>430893.03676722327</v>
      </c>
      <c r="F288" s="34"/>
      <c r="H288" s="34">
        <v>281</v>
      </c>
      <c r="I288">
        <f t="shared" si="40"/>
        <v>19560.870885811222</v>
      </c>
      <c r="J288">
        <f t="shared" si="41"/>
        <v>10409.216811084147</v>
      </c>
      <c r="K288">
        <f t="shared" si="42"/>
        <v>9151.6540747270756</v>
      </c>
      <c r="L288">
        <f t="shared" si="43"/>
        <v>1145589.1926281254</v>
      </c>
      <c r="M288" s="34"/>
    </row>
    <row r="289" spans="1:13" x14ac:dyDescent="0.25">
      <c r="A289" s="34">
        <v>282</v>
      </c>
      <c r="B289">
        <f t="shared" si="36"/>
        <v>7357.4743128140453</v>
      </c>
      <c r="C289">
        <f t="shared" si="37"/>
        <v>3946.2377717401941</v>
      </c>
      <c r="D289">
        <f t="shared" si="39"/>
        <v>3411.2365410738512</v>
      </c>
      <c r="E289">
        <f t="shared" si="38"/>
        <v>426946.79899548308</v>
      </c>
      <c r="F289" s="34"/>
      <c r="H289" s="34">
        <v>282</v>
      </c>
      <c r="I289">
        <f t="shared" si="40"/>
        <v>19560.870885811222</v>
      </c>
      <c r="J289">
        <f t="shared" si="41"/>
        <v>10491.623110838564</v>
      </c>
      <c r="K289">
        <f t="shared" si="42"/>
        <v>9069.2477749726586</v>
      </c>
      <c r="L289">
        <f t="shared" si="43"/>
        <v>1135097.569517287</v>
      </c>
      <c r="M289" s="34"/>
    </row>
    <row r="290" spans="1:13" x14ac:dyDescent="0.25">
      <c r="A290" s="34">
        <v>283</v>
      </c>
      <c r="B290">
        <f t="shared" si="36"/>
        <v>7357.4743128140453</v>
      </c>
      <c r="C290">
        <f t="shared" si="37"/>
        <v>3977.478820766471</v>
      </c>
      <c r="D290">
        <f t="shared" si="39"/>
        <v>3379.9954920475743</v>
      </c>
      <c r="E290">
        <f t="shared" si="38"/>
        <v>422969.32017471659</v>
      </c>
      <c r="F290" s="1"/>
      <c r="H290" s="34">
        <v>283</v>
      </c>
      <c r="I290">
        <f t="shared" si="40"/>
        <v>19560.870885811222</v>
      </c>
      <c r="J290">
        <f t="shared" si="41"/>
        <v>10574.681793799367</v>
      </c>
      <c r="K290">
        <f t="shared" si="42"/>
        <v>8986.1890920118549</v>
      </c>
      <c r="L290">
        <f t="shared" si="43"/>
        <v>1124522.8877234876</v>
      </c>
      <c r="M290" s="1"/>
    </row>
    <row r="291" spans="1:13" x14ac:dyDescent="0.25">
      <c r="A291" s="34">
        <v>284</v>
      </c>
      <c r="B291">
        <f t="shared" si="36"/>
        <v>7357.4743128140453</v>
      </c>
      <c r="C291">
        <f t="shared" si="37"/>
        <v>4008.9671947642055</v>
      </c>
      <c r="D291">
        <f t="shared" si="39"/>
        <v>3348.5071180498398</v>
      </c>
      <c r="E291">
        <f t="shared" si="38"/>
        <v>418960.35297995235</v>
      </c>
      <c r="F291" s="34"/>
      <c r="H291" s="34">
        <v>284</v>
      </c>
      <c r="I291">
        <f t="shared" si="40"/>
        <v>19560.870885811222</v>
      </c>
      <c r="J291">
        <f t="shared" si="41"/>
        <v>10658.398024666945</v>
      </c>
      <c r="K291">
        <f t="shared" si="42"/>
        <v>8902.472861144277</v>
      </c>
      <c r="L291">
        <f t="shared" si="43"/>
        <v>1113864.4896988205</v>
      </c>
      <c r="M291" s="34"/>
    </row>
    <row r="292" spans="1:13" x14ac:dyDescent="0.25">
      <c r="A292" s="34">
        <v>285</v>
      </c>
      <c r="B292">
        <f t="shared" si="36"/>
        <v>7357.4743128140453</v>
      </c>
      <c r="C292">
        <f t="shared" si="37"/>
        <v>4040.7048517227558</v>
      </c>
      <c r="D292">
        <f t="shared" si="39"/>
        <v>3316.7694610912895</v>
      </c>
      <c r="E292">
        <f t="shared" si="38"/>
        <v>414919.6481282296</v>
      </c>
      <c r="F292" s="34"/>
      <c r="H292" s="34">
        <v>285</v>
      </c>
      <c r="I292">
        <f t="shared" si="40"/>
        <v>19560.870885811222</v>
      </c>
      <c r="J292">
        <f t="shared" si="41"/>
        <v>10742.777009028892</v>
      </c>
      <c r="K292">
        <f t="shared" si="42"/>
        <v>8818.09387678233</v>
      </c>
      <c r="L292">
        <f t="shared" si="43"/>
        <v>1103121.7126897916</v>
      </c>
      <c r="M292" s="34"/>
    </row>
    <row r="293" spans="1:13" x14ac:dyDescent="0.25">
      <c r="A293" s="34">
        <v>286</v>
      </c>
      <c r="B293">
        <f t="shared" si="36"/>
        <v>7357.4743128140453</v>
      </c>
      <c r="C293">
        <f t="shared" si="37"/>
        <v>4072.6937651322278</v>
      </c>
      <c r="D293">
        <f t="shared" si="39"/>
        <v>3284.7805476818176</v>
      </c>
      <c r="E293">
        <f t="shared" si="38"/>
        <v>410846.95436309738</v>
      </c>
      <c r="F293" s="34"/>
      <c r="H293" s="34">
        <v>286</v>
      </c>
      <c r="I293">
        <f t="shared" si="40"/>
        <v>19560.870885811222</v>
      </c>
      <c r="J293">
        <f t="shared" si="41"/>
        <v>10827.823993683705</v>
      </c>
      <c r="K293">
        <f t="shared" si="42"/>
        <v>8733.0468921275169</v>
      </c>
      <c r="L293">
        <f t="shared" si="43"/>
        <v>1092293.8886961078</v>
      </c>
      <c r="M293" s="34"/>
    </row>
    <row r="294" spans="1:13" x14ac:dyDescent="0.25">
      <c r="A294" s="34">
        <v>287</v>
      </c>
      <c r="B294">
        <f t="shared" si="36"/>
        <v>7357.4743128140453</v>
      </c>
      <c r="C294">
        <f t="shared" si="37"/>
        <v>4104.9359241061902</v>
      </c>
      <c r="D294">
        <f t="shared" si="39"/>
        <v>3252.5383887078547</v>
      </c>
      <c r="E294">
        <f t="shared" si="38"/>
        <v>406742.01843899116</v>
      </c>
      <c r="F294" s="34"/>
      <c r="H294" s="34">
        <v>287</v>
      </c>
      <c r="I294">
        <f t="shared" si="40"/>
        <v>19560.870885811222</v>
      </c>
      <c r="J294">
        <f t="shared" si="41"/>
        <v>10913.544266967036</v>
      </c>
      <c r="K294">
        <f t="shared" si="42"/>
        <v>8647.3266188441867</v>
      </c>
      <c r="L294">
        <f t="shared" si="43"/>
        <v>1081380.3444291407</v>
      </c>
      <c r="M294" s="34"/>
    </row>
    <row r="295" spans="1:13" x14ac:dyDescent="0.25">
      <c r="A295" s="34">
        <v>288</v>
      </c>
      <c r="B295">
        <f t="shared" si="36"/>
        <v>7357.4743128140453</v>
      </c>
      <c r="C295">
        <f t="shared" si="37"/>
        <v>4137.4333335053652</v>
      </c>
      <c r="D295">
        <f t="shared" si="39"/>
        <v>3220.0409793086801</v>
      </c>
      <c r="E295">
        <f t="shared" si="38"/>
        <v>402604.58510548581</v>
      </c>
      <c r="F295" s="34"/>
      <c r="H295" s="34">
        <v>288</v>
      </c>
      <c r="I295">
        <f t="shared" si="40"/>
        <v>19560.870885811222</v>
      </c>
      <c r="J295">
        <f t="shared" si="41"/>
        <v>10999.943159080525</v>
      </c>
      <c r="K295">
        <f t="shared" si="42"/>
        <v>8560.927726730697</v>
      </c>
      <c r="L295">
        <f t="shared" si="43"/>
        <v>1070380.4012700601</v>
      </c>
      <c r="M295" s="34"/>
    </row>
    <row r="296" spans="1:13" x14ac:dyDescent="0.25">
      <c r="A296" s="34">
        <v>289</v>
      </c>
      <c r="B296">
        <f t="shared" si="36"/>
        <v>7357.4743128140453</v>
      </c>
      <c r="C296">
        <f t="shared" si="37"/>
        <v>4170.1880140622834</v>
      </c>
      <c r="D296">
        <f t="shared" si="39"/>
        <v>3187.2862987517624</v>
      </c>
      <c r="E296">
        <f t="shared" si="38"/>
        <v>398434.39709142351</v>
      </c>
      <c r="F296" s="34"/>
      <c r="H296" s="34">
        <v>289</v>
      </c>
      <c r="I296">
        <f t="shared" si="40"/>
        <v>19560.870885811222</v>
      </c>
      <c r="J296">
        <f t="shared" si="41"/>
        <v>11087.026042423246</v>
      </c>
      <c r="K296">
        <f t="shared" si="42"/>
        <v>8473.8448433879767</v>
      </c>
      <c r="L296">
        <f t="shared" si="43"/>
        <v>1059293.3752276369</v>
      </c>
      <c r="M296" s="34"/>
    </row>
    <row r="297" spans="1:13" x14ac:dyDescent="0.25">
      <c r="A297" s="34">
        <v>290</v>
      </c>
      <c r="B297">
        <f t="shared" si="36"/>
        <v>7357.4743128140453</v>
      </c>
      <c r="C297">
        <f t="shared" si="37"/>
        <v>4203.2020025069432</v>
      </c>
      <c r="D297">
        <f t="shared" si="39"/>
        <v>3154.2723103071025</v>
      </c>
      <c r="E297">
        <f t="shared" si="38"/>
        <v>394231.19508891657</v>
      </c>
      <c r="F297" s="34"/>
      <c r="H297" s="34">
        <v>290</v>
      </c>
      <c r="I297">
        <f t="shared" si="40"/>
        <v>19560.870885811222</v>
      </c>
      <c r="J297">
        <f t="shared" si="41"/>
        <v>11174.798331925764</v>
      </c>
      <c r="K297">
        <f t="shared" si="42"/>
        <v>8386.0725538854585</v>
      </c>
      <c r="L297">
        <f t="shared" si="43"/>
        <v>1048118.5768957111</v>
      </c>
      <c r="M297" s="34"/>
    </row>
    <row r="298" spans="1:13" x14ac:dyDescent="0.25">
      <c r="A298" s="34">
        <v>291</v>
      </c>
      <c r="B298">
        <f t="shared" si="36"/>
        <v>7357.4743128140453</v>
      </c>
      <c r="C298">
        <f t="shared" si="37"/>
        <v>4236.4773516934565</v>
      </c>
      <c r="D298">
        <f t="shared" si="39"/>
        <v>3120.9969611205893</v>
      </c>
      <c r="E298">
        <f t="shared" si="38"/>
        <v>389994.71773722314</v>
      </c>
      <c r="F298" s="34"/>
      <c r="H298" s="34">
        <v>291</v>
      </c>
      <c r="I298">
        <f t="shared" si="40"/>
        <v>19560.870885811222</v>
      </c>
      <c r="J298">
        <f t="shared" si="41"/>
        <v>11263.265485386843</v>
      </c>
      <c r="K298">
        <f t="shared" si="42"/>
        <v>8297.6054004243797</v>
      </c>
      <c r="L298">
        <f t="shared" si="43"/>
        <v>1036855.3114103243</v>
      </c>
      <c r="M298" s="34"/>
    </row>
    <row r="299" spans="1:13" x14ac:dyDescent="0.25">
      <c r="A299" s="34">
        <v>292</v>
      </c>
      <c r="B299">
        <f t="shared" si="36"/>
        <v>7357.4743128140453</v>
      </c>
      <c r="C299">
        <f t="shared" si="37"/>
        <v>4270.0161307276958</v>
      </c>
      <c r="D299">
        <f t="shared" si="39"/>
        <v>3087.45818208635</v>
      </c>
      <c r="E299">
        <f t="shared" si="38"/>
        <v>385724.70160649542</v>
      </c>
      <c r="F299" s="34"/>
      <c r="H299" s="34">
        <v>292</v>
      </c>
      <c r="I299">
        <f t="shared" si="40"/>
        <v>19560.870885811222</v>
      </c>
      <c r="J299">
        <f t="shared" si="41"/>
        <v>11352.433003812821</v>
      </c>
      <c r="K299">
        <f t="shared" si="42"/>
        <v>8208.4378819984013</v>
      </c>
      <c r="L299">
        <f t="shared" si="43"/>
        <v>1025502.8784065115</v>
      </c>
      <c r="M299" s="34"/>
    </row>
    <row r="300" spans="1:13" x14ac:dyDescent="0.25">
      <c r="A300" s="34">
        <v>293</v>
      </c>
      <c r="B300">
        <f t="shared" si="36"/>
        <v>7357.4743128140453</v>
      </c>
      <c r="C300">
        <f t="shared" si="37"/>
        <v>4303.820425095957</v>
      </c>
      <c r="D300">
        <f t="shared" si="39"/>
        <v>3053.6538877180888</v>
      </c>
      <c r="E300">
        <f t="shared" si="38"/>
        <v>381420.88118139945</v>
      </c>
      <c r="F300" s="34"/>
      <c r="H300" s="34">
        <v>293</v>
      </c>
      <c r="I300">
        <f t="shared" si="40"/>
        <v>19560.870885811222</v>
      </c>
      <c r="J300">
        <f t="shared" si="41"/>
        <v>11442.306431759673</v>
      </c>
      <c r="K300">
        <f t="shared" si="42"/>
        <v>8118.5644540515495</v>
      </c>
      <c r="L300">
        <f t="shared" si="43"/>
        <v>1014060.5719747518</v>
      </c>
      <c r="M300" s="34"/>
    </row>
    <row r="301" spans="1:13" x14ac:dyDescent="0.25">
      <c r="A301" s="34">
        <v>294</v>
      </c>
      <c r="B301">
        <f t="shared" si="36"/>
        <v>7357.4743128140453</v>
      </c>
      <c r="C301">
        <f t="shared" si="37"/>
        <v>4337.8923367946336</v>
      </c>
      <c r="D301">
        <f t="shared" si="39"/>
        <v>3019.5819760194122</v>
      </c>
      <c r="E301">
        <f t="shared" si="38"/>
        <v>377082.98884460481</v>
      </c>
      <c r="F301" s="34"/>
      <c r="H301" s="34">
        <v>294</v>
      </c>
      <c r="I301">
        <f t="shared" si="40"/>
        <v>19560.870885811222</v>
      </c>
      <c r="J301">
        <f t="shared" si="41"/>
        <v>11532.89135767777</v>
      </c>
      <c r="K301">
        <f t="shared" si="42"/>
        <v>8027.9795281334518</v>
      </c>
      <c r="L301">
        <f t="shared" si="43"/>
        <v>1002527.680617074</v>
      </c>
      <c r="M301" s="34"/>
    </row>
    <row r="302" spans="1:13" x14ac:dyDescent="0.25">
      <c r="A302" s="34">
        <v>295</v>
      </c>
      <c r="B302">
        <f t="shared" si="36"/>
        <v>7357.4743128140453</v>
      </c>
      <c r="C302">
        <f t="shared" si="37"/>
        <v>4372.2339844609232</v>
      </c>
      <c r="D302">
        <f t="shared" si="39"/>
        <v>2985.2403283531216</v>
      </c>
      <c r="E302">
        <f t="shared" si="38"/>
        <v>372710.75486014388</v>
      </c>
      <c r="F302" s="34"/>
      <c r="H302" s="34">
        <v>295</v>
      </c>
      <c r="I302">
        <f t="shared" si="40"/>
        <v>19560.870885811222</v>
      </c>
      <c r="J302">
        <f t="shared" si="41"/>
        <v>11624.193414259385</v>
      </c>
      <c r="K302">
        <f t="shared" si="42"/>
        <v>7936.6774715518359</v>
      </c>
      <c r="L302">
        <f t="shared" si="43"/>
        <v>990903.48720281466</v>
      </c>
      <c r="M302" s="34"/>
    </row>
    <row r="303" spans="1:13" x14ac:dyDescent="0.25">
      <c r="A303" s="34">
        <v>296</v>
      </c>
      <c r="B303">
        <f t="shared" si="36"/>
        <v>7357.4743128140453</v>
      </c>
      <c r="C303">
        <f t="shared" si="37"/>
        <v>4406.8475035045722</v>
      </c>
      <c r="D303">
        <f t="shared" si="39"/>
        <v>2950.6268093094727</v>
      </c>
      <c r="E303">
        <f t="shared" si="38"/>
        <v>368303.90735663928</v>
      </c>
      <c r="F303" s="1"/>
      <c r="H303" s="34">
        <v>296</v>
      </c>
      <c r="I303">
        <f t="shared" si="40"/>
        <v>19560.870885811222</v>
      </c>
      <c r="J303">
        <f t="shared" si="41"/>
        <v>11716.21827878894</v>
      </c>
      <c r="K303">
        <f t="shared" si="42"/>
        <v>7844.6526070222826</v>
      </c>
      <c r="L303">
        <f t="shared" si="43"/>
        <v>979187.2689240257</v>
      </c>
      <c r="M303" s="1"/>
    </row>
    <row r="304" spans="1:13" x14ac:dyDescent="0.25">
      <c r="A304" s="34">
        <v>297</v>
      </c>
      <c r="B304">
        <f t="shared" si="36"/>
        <v>7357.4743128140453</v>
      </c>
      <c r="C304">
        <f t="shared" si="37"/>
        <v>4441.7350462406503</v>
      </c>
      <c r="D304">
        <f t="shared" si="39"/>
        <v>2915.7392665733946</v>
      </c>
      <c r="E304">
        <f t="shared" si="38"/>
        <v>363862.1723103986</v>
      </c>
      <c r="F304" s="1"/>
      <c r="H304" s="34">
        <v>297</v>
      </c>
      <c r="I304">
        <f t="shared" si="40"/>
        <v>19560.870885811222</v>
      </c>
      <c r="J304">
        <f t="shared" si="41"/>
        <v>11808.97167349602</v>
      </c>
      <c r="K304">
        <f t="shared" si="42"/>
        <v>7751.8992123152029</v>
      </c>
      <c r="L304">
        <f t="shared" si="43"/>
        <v>967378.29725052963</v>
      </c>
      <c r="M304" s="1"/>
    </row>
    <row r="305" spans="1:13" x14ac:dyDescent="0.25">
      <c r="A305" s="34">
        <v>298</v>
      </c>
      <c r="B305">
        <f t="shared" si="36"/>
        <v>7357.4743128140453</v>
      </c>
      <c r="C305">
        <f t="shared" si="37"/>
        <v>4476.8987820233906</v>
      </c>
      <c r="D305">
        <f t="shared" si="39"/>
        <v>2880.5755307906552</v>
      </c>
      <c r="E305">
        <f t="shared" si="38"/>
        <v>359385.2735283752</v>
      </c>
      <c r="F305" s="34"/>
      <c r="H305" s="34">
        <v>298</v>
      </c>
      <c r="I305">
        <f t="shared" si="40"/>
        <v>19560.870885811222</v>
      </c>
      <c r="J305">
        <f t="shared" si="41"/>
        <v>11902.459365911196</v>
      </c>
      <c r="K305">
        <f t="shared" si="42"/>
        <v>7658.4115199000262</v>
      </c>
      <c r="L305">
        <f t="shared" si="43"/>
        <v>955475.83788461844</v>
      </c>
      <c r="M305" s="34"/>
    </row>
    <row r="306" spans="1:13" x14ac:dyDescent="0.25">
      <c r="A306" s="34">
        <v>299</v>
      </c>
      <c r="B306">
        <f t="shared" si="36"/>
        <v>7357.4743128140453</v>
      </c>
      <c r="C306">
        <f t="shared" si="37"/>
        <v>4512.3408973810747</v>
      </c>
      <c r="D306">
        <f t="shared" si="39"/>
        <v>2845.1334154329702</v>
      </c>
      <c r="E306">
        <f t="shared" si="38"/>
        <v>354872.93263099412</v>
      </c>
      <c r="F306" s="34"/>
      <c r="H306" s="34">
        <v>299</v>
      </c>
      <c r="I306">
        <f t="shared" si="40"/>
        <v>19560.870885811222</v>
      </c>
      <c r="J306">
        <f t="shared" si="41"/>
        <v>11996.68716922466</v>
      </c>
      <c r="K306">
        <f t="shared" si="42"/>
        <v>7564.1837165865627</v>
      </c>
      <c r="L306">
        <f t="shared" si="43"/>
        <v>943479.15071539383</v>
      </c>
      <c r="M306" s="34"/>
    </row>
    <row r="307" spans="1:13" x14ac:dyDescent="0.25">
      <c r="A307" s="34">
        <v>300</v>
      </c>
      <c r="B307">
        <f t="shared" si="36"/>
        <v>7357.4743128140453</v>
      </c>
      <c r="C307">
        <f t="shared" si="37"/>
        <v>4548.0635961520093</v>
      </c>
      <c r="D307">
        <f t="shared" si="39"/>
        <v>2809.4107166620365</v>
      </c>
      <c r="E307">
        <f t="shared" si="38"/>
        <v>350324.86903484212</v>
      </c>
      <c r="F307" s="34"/>
      <c r="H307" s="34">
        <v>300</v>
      </c>
      <c r="I307">
        <f t="shared" si="40"/>
        <v>19560.870885811222</v>
      </c>
      <c r="J307">
        <f t="shared" si="41"/>
        <v>12091.660942647686</v>
      </c>
      <c r="K307">
        <f t="shared" si="42"/>
        <v>7469.2099431635352</v>
      </c>
      <c r="L307">
        <f t="shared" si="43"/>
        <v>931387.48977274611</v>
      </c>
      <c r="M307" s="34"/>
    </row>
    <row r="308" spans="1:13" x14ac:dyDescent="0.25">
      <c r="A308" s="34">
        <v>301</v>
      </c>
      <c r="B308">
        <f t="shared" si="36"/>
        <v>7357.4743128140453</v>
      </c>
      <c r="C308">
        <f t="shared" si="37"/>
        <v>4584.0690996215453</v>
      </c>
      <c r="D308">
        <f t="shared" si="39"/>
        <v>2773.4052131925</v>
      </c>
      <c r="E308">
        <f t="shared" si="38"/>
        <v>345740.79993522057</v>
      </c>
      <c r="F308" s="34"/>
      <c r="H308" s="34">
        <v>301</v>
      </c>
      <c r="I308">
        <f t="shared" si="40"/>
        <v>19560.870885811222</v>
      </c>
      <c r="J308">
        <f t="shared" si="41"/>
        <v>12187.386591776984</v>
      </c>
      <c r="K308">
        <f t="shared" si="42"/>
        <v>7373.4842940342396</v>
      </c>
      <c r="L308">
        <f t="shared" si="43"/>
        <v>919200.10318096913</v>
      </c>
      <c r="M308" s="34"/>
    </row>
    <row r="309" spans="1:13" x14ac:dyDescent="0.25">
      <c r="A309" s="34">
        <v>302</v>
      </c>
      <c r="B309">
        <f t="shared" si="36"/>
        <v>7357.4743128140453</v>
      </c>
      <c r="C309">
        <f t="shared" si="37"/>
        <v>4620.3596466602157</v>
      </c>
      <c r="D309">
        <f t="shared" si="39"/>
        <v>2737.1146661538296</v>
      </c>
      <c r="E309">
        <f t="shared" si="38"/>
        <v>341120.44028856035</v>
      </c>
      <c r="F309" s="34"/>
      <c r="H309" s="34">
        <v>302</v>
      </c>
      <c r="I309">
        <f t="shared" si="40"/>
        <v>19560.870885811222</v>
      </c>
      <c r="J309">
        <f t="shared" si="41"/>
        <v>12283.870068961882</v>
      </c>
      <c r="K309">
        <f t="shared" si="42"/>
        <v>7277.0008168493396</v>
      </c>
      <c r="L309">
        <f t="shared" si="43"/>
        <v>906916.23311200726</v>
      </c>
      <c r="M309" s="34"/>
    </row>
    <row r="310" spans="1:13" x14ac:dyDescent="0.25">
      <c r="A310" s="34">
        <v>303</v>
      </c>
      <c r="B310">
        <f t="shared" si="36"/>
        <v>7357.4743128140453</v>
      </c>
      <c r="C310">
        <f t="shared" si="37"/>
        <v>4656.9374938629426</v>
      </c>
      <c r="D310">
        <f t="shared" si="39"/>
        <v>2700.5368189511028</v>
      </c>
      <c r="E310">
        <f t="shared" si="38"/>
        <v>336463.50279469742</v>
      </c>
      <c r="F310" s="34"/>
      <c r="H310" s="34">
        <v>303</v>
      </c>
      <c r="I310">
        <f t="shared" si="40"/>
        <v>19560.870885811222</v>
      </c>
      <c r="J310">
        <f t="shared" si="41"/>
        <v>12381.117373674497</v>
      </c>
      <c r="K310">
        <f t="shared" si="42"/>
        <v>7179.7535121367246</v>
      </c>
      <c r="L310">
        <f t="shared" si="43"/>
        <v>894535.11573833274</v>
      </c>
      <c r="M310" s="34"/>
    </row>
    <row r="311" spans="1:13" x14ac:dyDescent="0.25">
      <c r="A311" s="34">
        <v>304</v>
      </c>
      <c r="B311">
        <f t="shared" ref="B311:B367" si="44">IF(E310&gt;$F$2,$F$2,IF(E310&gt;0,(E310+D311),0))</f>
        <v>7357.4743128140453</v>
      </c>
      <c r="C311">
        <f t="shared" ref="C311:C367" si="45">B311-D311</f>
        <v>4693.8049156893576</v>
      </c>
      <c r="D311">
        <f t="shared" si="39"/>
        <v>2663.6693971246882</v>
      </c>
      <c r="E311">
        <f t="shared" ref="E311:E367" si="46">E310-C311</f>
        <v>331769.69787900808</v>
      </c>
      <c r="F311" s="34"/>
      <c r="H311" s="34">
        <v>304</v>
      </c>
      <c r="I311">
        <f t="shared" si="40"/>
        <v>19560.870885811222</v>
      </c>
      <c r="J311">
        <f t="shared" si="41"/>
        <v>12479.134552882755</v>
      </c>
      <c r="K311">
        <f t="shared" si="42"/>
        <v>7081.7363329284672</v>
      </c>
      <c r="L311">
        <f t="shared" si="43"/>
        <v>882055.98118544999</v>
      </c>
      <c r="M311" s="34"/>
    </row>
    <row r="312" spans="1:13" x14ac:dyDescent="0.25">
      <c r="A312" s="34">
        <v>305</v>
      </c>
      <c r="B312">
        <f t="shared" si="44"/>
        <v>7357.4743128140453</v>
      </c>
      <c r="C312">
        <f t="shared" si="45"/>
        <v>4730.9642046052313</v>
      </c>
      <c r="D312">
        <f t="shared" si="39"/>
        <v>2626.510108208814</v>
      </c>
      <c r="E312">
        <f t="shared" si="46"/>
        <v>327038.73367440287</v>
      </c>
      <c r="F312" s="34"/>
      <c r="H312" s="34">
        <v>305</v>
      </c>
      <c r="I312">
        <f t="shared" si="40"/>
        <v>19560.870885811222</v>
      </c>
      <c r="J312">
        <f t="shared" si="41"/>
        <v>12577.927701426408</v>
      </c>
      <c r="K312">
        <f t="shared" si="42"/>
        <v>6982.9431843848133</v>
      </c>
      <c r="L312">
        <f t="shared" si="43"/>
        <v>869478.05348402355</v>
      </c>
      <c r="M312" s="34"/>
    </row>
    <row r="313" spans="1:13" x14ac:dyDescent="0.25">
      <c r="A313" s="34">
        <v>306</v>
      </c>
      <c r="B313">
        <f t="shared" si="44"/>
        <v>7357.4743128140453</v>
      </c>
      <c r="C313">
        <f t="shared" si="45"/>
        <v>4768.4176712250228</v>
      </c>
      <c r="D313">
        <f t="shared" si="39"/>
        <v>2589.056641589023</v>
      </c>
      <c r="E313">
        <f t="shared" si="46"/>
        <v>322270.31600317784</v>
      </c>
      <c r="F313" s="34"/>
      <c r="H313" s="34">
        <v>306</v>
      </c>
      <c r="I313">
        <f t="shared" si="40"/>
        <v>19560.870885811222</v>
      </c>
      <c r="J313">
        <f t="shared" si="41"/>
        <v>12677.502962396036</v>
      </c>
      <c r="K313">
        <f t="shared" si="42"/>
        <v>6883.3679234151859</v>
      </c>
      <c r="L313">
        <f t="shared" si="43"/>
        <v>856800.55052162753</v>
      </c>
      <c r="M313" s="34"/>
    </row>
    <row r="314" spans="1:13" x14ac:dyDescent="0.25">
      <c r="A314" s="34">
        <v>307</v>
      </c>
      <c r="B314">
        <f t="shared" si="44"/>
        <v>7357.4743128140453</v>
      </c>
      <c r="C314">
        <f t="shared" si="45"/>
        <v>4806.1676444555542</v>
      </c>
      <c r="D314">
        <f t="shared" si="39"/>
        <v>2551.3066683584912</v>
      </c>
      <c r="E314">
        <f t="shared" si="46"/>
        <v>317464.14835872228</v>
      </c>
      <c r="F314" s="34"/>
      <c r="H314" s="34">
        <v>307</v>
      </c>
      <c r="I314">
        <f t="shared" si="40"/>
        <v>19560.870885811222</v>
      </c>
      <c r="J314">
        <f t="shared" si="41"/>
        <v>12777.866527515005</v>
      </c>
      <c r="K314">
        <f t="shared" si="42"/>
        <v>6783.004358296218</v>
      </c>
      <c r="L314">
        <f t="shared" si="43"/>
        <v>844022.68399411254</v>
      </c>
      <c r="M314" s="34"/>
    </row>
    <row r="315" spans="1:13" x14ac:dyDescent="0.25">
      <c r="A315" s="34">
        <v>308</v>
      </c>
      <c r="B315">
        <f t="shared" si="44"/>
        <v>7357.4743128140453</v>
      </c>
      <c r="C315">
        <f t="shared" si="45"/>
        <v>4844.2164716408279</v>
      </c>
      <c r="D315">
        <f t="shared" si="39"/>
        <v>2513.2578411732179</v>
      </c>
      <c r="E315">
        <f t="shared" si="46"/>
        <v>312619.93188708147</v>
      </c>
      <c r="F315" s="34"/>
      <c r="H315" s="34">
        <v>308</v>
      </c>
      <c r="I315">
        <f t="shared" si="40"/>
        <v>19560.870885811222</v>
      </c>
      <c r="J315">
        <f t="shared" si="41"/>
        <v>12879.024637524497</v>
      </c>
      <c r="K315">
        <f t="shared" si="42"/>
        <v>6681.8462482867244</v>
      </c>
      <c r="L315">
        <f t="shared" si="43"/>
        <v>831143.65935658803</v>
      </c>
      <c r="M315" s="34"/>
    </row>
    <row r="316" spans="1:13" x14ac:dyDescent="0.25">
      <c r="A316" s="34">
        <v>309</v>
      </c>
      <c r="B316">
        <f t="shared" si="44"/>
        <v>7357.4743128140453</v>
      </c>
      <c r="C316">
        <f t="shared" si="45"/>
        <v>4882.5665187079831</v>
      </c>
      <c r="D316">
        <f t="shared" si="39"/>
        <v>2474.9077941060618</v>
      </c>
      <c r="E316">
        <f t="shared" si="46"/>
        <v>307737.36536837352</v>
      </c>
      <c r="F316" s="34"/>
      <c r="H316" s="34">
        <v>309</v>
      </c>
      <c r="I316">
        <f t="shared" si="40"/>
        <v>19560.870885811222</v>
      </c>
      <c r="J316">
        <f t="shared" si="41"/>
        <v>12980.983582571567</v>
      </c>
      <c r="K316">
        <f t="shared" si="42"/>
        <v>6579.887303239655</v>
      </c>
      <c r="L316">
        <f t="shared" si="43"/>
        <v>818162.67577401642</v>
      </c>
      <c r="M316" s="34"/>
    </row>
    <row r="317" spans="1:13" x14ac:dyDescent="0.25">
      <c r="A317" s="34">
        <v>310</v>
      </c>
      <c r="B317">
        <f t="shared" si="44"/>
        <v>7357.4743128140453</v>
      </c>
      <c r="C317">
        <f t="shared" si="45"/>
        <v>4921.2201703144219</v>
      </c>
      <c r="D317">
        <f t="shared" si="39"/>
        <v>2436.2541424996239</v>
      </c>
      <c r="E317">
        <f t="shared" si="46"/>
        <v>302816.14519805909</v>
      </c>
      <c r="F317" s="1"/>
      <c r="H317" s="34">
        <v>310</v>
      </c>
      <c r="I317">
        <f t="shared" si="40"/>
        <v>19560.870885811222</v>
      </c>
      <c r="J317">
        <f t="shared" si="41"/>
        <v>13083.74970260026</v>
      </c>
      <c r="K317">
        <f t="shared" si="42"/>
        <v>6477.121183210963</v>
      </c>
      <c r="L317">
        <f t="shared" si="43"/>
        <v>805078.92607141612</v>
      </c>
      <c r="M317" s="1"/>
    </row>
    <row r="318" spans="1:13" x14ac:dyDescent="0.25">
      <c r="A318" s="34">
        <v>311</v>
      </c>
      <c r="B318">
        <f t="shared" si="44"/>
        <v>7357.4743128140453</v>
      </c>
      <c r="C318">
        <f t="shared" si="45"/>
        <v>4960.1798299960774</v>
      </c>
      <c r="D318">
        <f t="shared" si="39"/>
        <v>2397.2944828179679</v>
      </c>
      <c r="E318">
        <f t="shared" si="46"/>
        <v>297855.96536806301</v>
      </c>
      <c r="F318" s="34"/>
      <c r="H318" s="34">
        <v>311</v>
      </c>
      <c r="I318">
        <f t="shared" si="40"/>
        <v>19560.870885811222</v>
      </c>
      <c r="J318">
        <f t="shared" si="41"/>
        <v>13187.329387745845</v>
      </c>
      <c r="K318">
        <f t="shared" si="42"/>
        <v>6373.5414980653777</v>
      </c>
      <c r="L318">
        <f t="shared" si="43"/>
        <v>791891.5966836703</v>
      </c>
      <c r="M318" s="34"/>
    </row>
    <row r="319" spans="1:13" x14ac:dyDescent="0.25">
      <c r="A319" s="34">
        <v>312</v>
      </c>
      <c r="B319">
        <f t="shared" si="44"/>
        <v>7357.4743128140453</v>
      </c>
      <c r="C319">
        <f t="shared" si="45"/>
        <v>4999.4479203168794</v>
      </c>
      <c r="D319">
        <f t="shared" si="39"/>
        <v>2358.0263924971655</v>
      </c>
      <c r="E319">
        <f t="shared" si="46"/>
        <v>292856.51744774613</v>
      </c>
      <c r="F319" s="34"/>
      <c r="H319" s="34">
        <v>312</v>
      </c>
      <c r="I319">
        <f t="shared" si="40"/>
        <v>19560.870885811222</v>
      </c>
      <c r="J319">
        <f t="shared" si="41"/>
        <v>13291.729078732165</v>
      </c>
      <c r="K319">
        <f t="shared" si="42"/>
        <v>6269.1418070790569</v>
      </c>
      <c r="L319">
        <f t="shared" si="43"/>
        <v>778599.8676049381</v>
      </c>
      <c r="M319" s="34"/>
    </row>
    <row r="320" spans="1:13" x14ac:dyDescent="0.25">
      <c r="A320" s="34">
        <v>313</v>
      </c>
      <c r="B320">
        <f t="shared" si="44"/>
        <v>7357.4743128140453</v>
      </c>
      <c r="C320">
        <f t="shared" si="45"/>
        <v>5039.0268830193891</v>
      </c>
      <c r="D320">
        <f t="shared" si="39"/>
        <v>2318.4474297946567</v>
      </c>
      <c r="E320">
        <f t="shared" si="46"/>
        <v>287817.49056472676</v>
      </c>
      <c r="F320" s="34"/>
      <c r="H320" s="34">
        <v>313</v>
      </c>
      <c r="I320">
        <f t="shared" si="40"/>
        <v>19560.870885811222</v>
      </c>
      <c r="J320">
        <f t="shared" si="41"/>
        <v>13396.955267272129</v>
      </c>
      <c r="K320">
        <f t="shared" si="42"/>
        <v>6163.915618539093</v>
      </c>
      <c r="L320">
        <f t="shared" si="43"/>
        <v>765202.91233766603</v>
      </c>
      <c r="M320" s="34"/>
    </row>
    <row r="321" spans="1:13" x14ac:dyDescent="0.25">
      <c r="A321" s="34">
        <v>314</v>
      </c>
      <c r="B321">
        <f t="shared" si="44"/>
        <v>7357.4743128140453</v>
      </c>
      <c r="C321">
        <f t="shared" si="45"/>
        <v>5078.9191791766252</v>
      </c>
      <c r="D321">
        <f t="shared" si="39"/>
        <v>2278.5551336374201</v>
      </c>
      <c r="E321">
        <f t="shared" si="46"/>
        <v>282738.57138555014</v>
      </c>
      <c r="F321" s="34"/>
      <c r="H321" s="34">
        <v>314</v>
      </c>
      <c r="I321">
        <f t="shared" si="40"/>
        <v>19560.870885811222</v>
      </c>
      <c r="J321">
        <f t="shared" si="41"/>
        <v>13503.014496471365</v>
      </c>
      <c r="K321">
        <f t="shared" si="42"/>
        <v>6057.8563893398559</v>
      </c>
      <c r="L321">
        <f t="shared" si="43"/>
        <v>751699.89784119464</v>
      </c>
      <c r="M321" s="34"/>
    </row>
    <row r="322" spans="1:13" x14ac:dyDescent="0.25">
      <c r="A322" s="34">
        <v>315</v>
      </c>
      <c r="B322">
        <f t="shared" si="44"/>
        <v>7357.4743128140453</v>
      </c>
      <c r="C322">
        <f t="shared" si="45"/>
        <v>5119.127289345106</v>
      </c>
      <c r="D322">
        <f t="shared" si="39"/>
        <v>2238.3470234689389</v>
      </c>
      <c r="E322">
        <f t="shared" si="46"/>
        <v>277619.44409620506</v>
      </c>
      <c r="F322" s="34"/>
      <c r="H322" s="34">
        <v>315</v>
      </c>
      <c r="I322">
        <f t="shared" si="40"/>
        <v>19560.870885811222</v>
      </c>
      <c r="J322">
        <f t="shared" si="41"/>
        <v>13609.9133612351</v>
      </c>
      <c r="K322">
        <f t="shared" si="42"/>
        <v>5950.9575245761234</v>
      </c>
      <c r="L322">
        <f t="shared" si="43"/>
        <v>738089.98447995959</v>
      </c>
      <c r="M322" s="34"/>
    </row>
    <row r="323" spans="1:13" x14ac:dyDescent="0.25">
      <c r="A323" s="34">
        <v>316</v>
      </c>
      <c r="B323">
        <f t="shared" si="44"/>
        <v>7357.4743128140453</v>
      </c>
      <c r="C323">
        <f t="shared" si="45"/>
        <v>5159.653713719088</v>
      </c>
      <c r="D323">
        <f t="shared" si="39"/>
        <v>2197.8205990949568</v>
      </c>
      <c r="E323">
        <f t="shared" si="46"/>
        <v>272459.79038248595</v>
      </c>
      <c r="F323" s="34"/>
      <c r="H323" s="34">
        <v>316</v>
      </c>
      <c r="I323">
        <f t="shared" si="40"/>
        <v>19560.870885811222</v>
      </c>
      <c r="J323">
        <f t="shared" si="41"/>
        <v>13717.658508678207</v>
      </c>
      <c r="K323">
        <f t="shared" si="42"/>
        <v>5843.2123771330143</v>
      </c>
      <c r="L323">
        <f t="shared" si="43"/>
        <v>724372.32597128139</v>
      </c>
      <c r="M323" s="34"/>
    </row>
    <row r="324" spans="1:13" x14ac:dyDescent="0.25">
      <c r="A324" s="34">
        <v>317</v>
      </c>
      <c r="B324">
        <f t="shared" si="44"/>
        <v>7357.4743128140453</v>
      </c>
      <c r="C324">
        <f t="shared" si="45"/>
        <v>5200.5009722860323</v>
      </c>
      <c r="D324">
        <f t="shared" si="39"/>
        <v>2156.9733405280135</v>
      </c>
      <c r="E324">
        <f t="shared" si="46"/>
        <v>267259.28941019991</v>
      </c>
      <c r="F324" s="34"/>
      <c r="H324" s="34">
        <v>317</v>
      </c>
      <c r="I324">
        <f t="shared" si="40"/>
        <v>19560.870885811222</v>
      </c>
      <c r="J324">
        <f t="shared" si="41"/>
        <v>13826.256638538576</v>
      </c>
      <c r="K324">
        <f t="shared" si="42"/>
        <v>5734.6142472726451</v>
      </c>
      <c r="L324">
        <f t="shared" si="43"/>
        <v>710546.06933274283</v>
      </c>
      <c r="M324" s="34"/>
    </row>
    <row r="325" spans="1:13" x14ac:dyDescent="0.25">
      <c r="A325" s="34">
        <v>318</v>
      </c>
      <c r="B325">
        <f t="shared" si="44"/>
        <v>7357.4743128140453</v>
      </c>
      <c r="C325">
        <f t="shared" si="45"/>
        <v>5241.6716049832958</v>
      </c>
      <c r="D325">
        <f t="shared" si="39"/>
        <v>2115.8027078307491</v>
      </c>
      <c r="E325">
        <f t="shared" si="46"/>
        <v>262017.61780521661</v>
      </c>
      <c r="F325" s="34"/>
      <c r="H325" s="34">
        <v>318</v>
      </c>
      <c r="I325">
        <f t="shared" si="40"/>
        <v>19560.870885811222</v>
      </c>
      <c r="J325">
        <f t="shared" si="41"/>
        <v>13935.714503593674</v>
      </c>
      <c r="K325">
        <f t="shared" si="42"/>
        <v>5625.1563822175476</v>
      </c>
      <c r="L325">
        <f t="shared" si="43"/>
        <v>696610.3548291492</v>
      </c>
      <c r="M325" s="34"/>
    </row>
    <row r="326" spans="1:13" x14ac:dyDescent="0.25">
      <c r="A326" s="34">
        <v>319</v>
      </c>
      <c r="B326">
        <f t="shared" si="44"/>
        <v>7357.4743128140453</v>
      </c>
      <c r="C326">
        <f t="shared" si="45"/>
        <v>5283.1681718560812</v>
      </c>
      <c r="D326">
        <f t="shared" si="39"/>
        <v>2074.3061409579645</v>
      </c>
      <c r="E326">
        <f t="shared" si="46"/>
        <v>256734.44963336052</v>
      </c>
      <c r="F326" s="34"/>
      <c r="H326" s="34">
        <v>319</v>
      </c>
      <c r="I326">
        <f t="shared" si="40"/>
        <v>19560.870885811222</v>
      </c>
      <c r="J326">
        <f t="shared" si="41"/>
        <v>14046.038910080457</v>
      </c>
      <c r="K326">
        <f t="shared" si="42"/>
        <v>5514.8319757307645</v>
      </c>
      <c r="L326">
        <f t="shared" si="43"/>
        <v>682564.31591906876</v>
      </c>
      <c r="M326" s="34"/>
    </row>
    <row r="327" spans="1:13" x14ac:dyDescent="0.25">
      <c r="A327" s="34">
        <v>320</v>
      </c>
      <c r="B327">
        <f t="shared" si="44"/>
        <v>7357.4743128140453</v>
      </c>
      <c r="C327">
        <f t="shared" si="45"/>
        <v>5324.9932532166076</v>
      </c>
      <c r="D327">
        <f t="shared" si="39"/>
        <v>2032.4810595974375</v>
      </c>
      <c r="E327">
        <f t="shared" si="46"/>
        <v>251409.45638014391</v>
      </c>
      <c r="F327" s="34"/>
      <c r="H327" s="34">
        <v>320</v>
      </c>
      <c r="I327">
        <f t="shared" si="40"/>
        <v>19560.870885811222</v>
      </c>
      <c r="J327">
        <f t="shared" si="41"/>
        <v>14157.236718118595</v>
      </c>
      <c r="K327">
        <f t="shared" si="42"/>
        <v>5403.6341676926277</v>
      </c>
      <c r="L327">
        <f t="shared" si="43"/>
        <v>668407.07920095022</v>
      </c>
      <c r="M327" s="34"/>
    </row>
    <row r="328" spans="1:13" x14ac:dyDescent="0.25">
      <c r="A328" s="34">
        <v>321</v>
      </c>
      <c r="B328">
        <f t="shared" si="44"/>
        <v>7357.4743128140453</v>
      </c>
      <c r="C328">
        <f t="shared" si="45"/>
        <v>5367.1494498045731</v>
      </c>
      <c r="D328">
        <f t="shared" si="39"/>
        <v>1990.3248630094724</v>
      </c>
      <c r="E328">
        <f t="shared" si="46"/>
        <v>246042.30693033934</v>
      </c>
      <c r="F328" s="34"/>
      <c r="H328" s="34">
        <v>321</v>
      </c>
      <c r="I328">
        <f t="shared" si="40"/>
        <v>19560.870885811222</v>
      </c>
      <c r="J328">
        <f t="shared" si="41"/>
        <v>14269.314842137032</v>
      </c>
      <c r="K328">
        <f t="shared" si="42"/>
        <v>5291.5560436741898</v>
      </c>
      <c r="L328">
        <f t="shared" si="43"/>
        <v>654137.76435881318</v>
      </c>
      <c r="M328" s="34"/>
    </row>
    <row r="329" spans="1:13" x14ac:dyDescent="0.25">
      <c r="A329" s="34">
        <v>322</v>
      </c>
      <c r="B329">
        <f t="shared" si="44"/>
        <v>7357.4743128140453</v>
      </c>
      <c r="C329">
        <f t="shared" si="45"/>
        <v>5409.6393829488588</v>
      </c>
      <c r="D329">
        <f t="shared" ref="D329:D367" si="47">E328*$D$3/12</f>
        <v>1947.8349298651865</v>
      </c>
      <c r="E329">
        <f t="shared" si="46"/>
        <v>240632.66754739048</v>
      </c>
      <c r="F329" s="34"/>
      <c r="H329" s="34">
        <v>322</v>
      </c>
      <c r="I329">
        <f t="shared" ref="I329:I367" si="48">IF(L328&gt;$M$2,$M$2,IF(L328&gt;0,(L328+K329),0))</f>
        <v>19560.870885811222</v>
      </c>
      <c r="J329">
        <f t="shared" ref="J329:J367" si="49">I329-K329</f>
        <v>14382.280251303951</v>
      </c>
      <c r="K329">
        <f t="shared" ref="K329:K367" si="50">L328*$D$3/12</f>
        <v>5178.5906345072708</v>
      </c>
      <c r="L329">
        <f t="shared" si="43"/>
        <v>639755.48410750926</v>
      </c>
      <c r="M329" s="34"/>
    </row>
    <row r="330" spans="1:13" x14ac:dyDescent="0.25">
      <c r="A330" s="34">
        <v>323</v>
      </c>
      <c r="B330">
        <f t="shared" si="44"/>
        <v>7357.4743128140453</v>
      </c>
      <c r="C330">
        <f t="shared" si="45"/>
        <v>5452.4656947305375</v>
      </c>
      <c r="D330">
        <f t="shared" si="47"/>
        <v>1905.0086180835078</v>
      </c>
      <c r="E330">
        <f t="shared" si="46"/>
        <v>235180.20185265993</v>
      </c>
      <c r="F330" s="1"/>
      <c r="H330" s="34">
        <v>323</v>
      </c>
      <c r="I330">
        <f t="shared" si="48"/>
        <v>19560.870885811222</v>
      </c>
      <c r="J330">
        <f t="shared" si="49"/>
        <v>14496.139969960106</v>
      </c>
      <c r="K330">
        <f t="shared" si="50"/>
        <v>5064.7309158511152</v>
      </c>
      <c r="L330">
        <f t="shared" si="43"/>
        <v>625259.34413754917</v>
      </c>
      <c r="M330" s="1"/>
    </row>
    <row r="331" spans="1:13" x14ac:dyDescent="0.25">
      <c r="A331" s="34">
        <v>324</v>
      </c>
      <c r="B331">
        <f t="shared" si="44"/>
        <v>7357.4743128140453</v>
      </c>
      <c r="C331">
        <f t="shared" si="45"/>
        <v>5495.6310481471546</v>
      </c>
      <c r="D331">
        <f t="shared" si="47"/>
        <v>1861.8432646668909</v>
      </c>
      <c r="E331">
        <f t="shared" si="46"/>
        <v>229684.57080451277</v>
      </c>
      <c r="F331" s="1"/>
      <c r="H331" s="34">
        <v>324</v>
      </c>
      <c r="I331">
        <f t="shared" si="48"/>
        <v>19560.870885811222</v>
      </c>
      <c r="J331">
        <f t="shared" si="49"/>
        <v>14610.901078055624</v>
      </c>
      <c r="K331">
        <f t="shared" si="50"/>
        <v>4949.9698077555977</v>
      </c>
      <c r="L331">
        <f t="shared" si="43"/>
        <v>610648.44305949355</v>
      </c>
      <c r="M331" s="1"/>
    </row>
    <row r="332" spans="1:13" x14ac:dyDescent="0.25">
      <c r="A332" s="34">
        <v>325</v>
      </c>
      <c r="B332">
        <f t="shared" si="44"/>
        <v>7357.4743128140453</v>
      </c>
      <c r="C332">
        <f t="shared" si="45"/>
        <v>5539.1381272783192</v>
      </c>
      <c r="D332">
        <f t="shared" si="47"/>
        <v>1818.3361855357261</v>
      </c>
      <c r="E332">
        <f t="shared" si="46"/>
        <v>224145.43267723444</v>
      </c>
      <c r="F332" s="34"/>
      <c r="H332" s="34">
        <v>325</v>
      </c>
      <c r="I332">
        <f t="shared" si="48"/>
        <v>19560.870885811222</v>
      </c>
      <c r="J332">
        <f t="shared" si="49"/>
        <v>14726.570711590231</v>
      </c>
      <c r="K332">
        <f t="shared" si="50"/>
        <v>4834.3001742209908</v>
      </c>
      <c r="L332">
        <f t="shared" si="43"/>
        <v>595921.87234790332</v>
      </c>
      <c r="M332" s="34"/>
    </row>
    <row r="333" spans="1:13" x14ac:dyDescent="0.25">
      <c r="A333" s="34">
        <v>326</v>
      </c>
      <c r="B333">
        <f t="shared" si="44"/>
        <v>7357.4743128140453</v>
      </c>
      <c r="C333">
        <f t="shared" si="45"/>
        <v>5582.9896374526061</v>
      </c>
      <c r="D333">
        <f t="shared" si="47"/>
        <v>1774.4846753614393</v>
      </c>
      <c r="E333">
        <f t="shared" si="46"/>
        <v>218562.44303978182</v>
      </c>
      <c r="F333" s="34"/>
      <c r="H333" s="34">
        <v>326</v>
      </c>
      <c r="I333">
        <f t="shared" si="48"/>
        <v>19560.870885811222</v>
      </c>
      <c r="J333">
        <f t="shared" si="49"/>
        <v>14843.156063056987</v>
      </c>
      <c r="K333">
        <f t="shared" si="50"/>
        <v>4717.7148227542348</v>
      </c>
      <c r="L333">
        <f t="shared" si="43"/>
        <v>581078.7162848463</v>
      </c>
      <c r="M333" s="34"/>
    </row>
    <row r="334" spans="1:13" x14ac:dyDescent="0.25">
      <c r="A334" s="34">
        <v>327</v>
      </c>
      <c r="B334">
        <f t="shared" si="44"/>
        <v>7357.4743128140453</v>
      </c>
      <c r="C334">
        <f t="shared" si="45"/>
        <v>5627.1883054157724</v>
      </c>
      <c r="D334">
        <f t="shared" si="47"/>
        <v>1730.2860073982729</v>
      </c>
      <c r="E334">
        <f t="shared" si="46"/>
        <v>212935.25473436606</v>
      </c>
      <c r="F334" s="34"/>
      <c r="H334" s="34">
        <v>327</v>
      </c>
      <c r="I334">
        <f t="shared" si="48"/>
        <v>19560.870885811222</v>
      </c>
      <c r="J334">
        <f t="shared" si="49"/>
        <v>14960.664381889521</v>
      </c>
      <c r="K334">
        <f t="shared" si="50"/>
        <v>4600.2065039217005</v>
      </c>
      <c r="L334">
        <f t="shared" si="43"/>
        <v>566118.05190295679</v>
      </c>
      <c r="M334" s="34"/>
    </row>
    <row r="335" spans="1:13" x14ac:dyDescent="0.25">
      <c r="A335" s="34">
        <v>328</v>
      </c>
      <c r="B335">
        <f t="shared" si="44"/>
        <v>7357.4743128140453</v>
      </c>
      <c r="C335">
        <f t="shared" si="45"/>
        <v>5671.736879500314</v>
      </c>
      <c r="D335">
        <f t="shared" si="47"/>
        <v>1685.7374333137313</v>
      </c>
      <c r="E335">
        <f t="shared" si="46"/>
        <v>207263.51785486573</v>
      </c>
      <c r="F335" s="34"/>
      <c r="H335" s="34">
        <v>328</v>
      </c>
      <c r="I335">
        <f t="shared" si="48"/>
        <v>19560.870885811222</v>
      </c>
      <c r="J335">
        <f t="shared" si="49"/>
        <v>15079.102974912814</v>
      </c>
      <c r="K335">
        <f t="shared" si="50"/>
        <v>4481.7679108984075</v>
      </c>
      <c r="L335">
        <f t="shared" si="43"/>
        <v>551038.94892804394</v>
      </c>
      <c r="M335" s="34"/>
    </row>
    <row r="336" spans="1:13" x14ac:dyDescent="0.25">
      <c r="A336" s="34">
        <v>329</v>
      </c>
      <c r="B336">
        <f t="shared" si="44"/>
        <v>7357.4743128140453</v>
      </c>
      <c r="C336">
        <f t="shared" si="45"/>
        <v>5716.638129796358</v>
      </c>
      <c r="D336">
        <f t="shared" si="47"/>
        <v>1640.8361830176871</v>
      </c>
      <c r="E336">
        <f t="shared" si="46"/>
        <v>201546.87972506936</v>
      </c>
      <c r="F336" s="34"/>
      <c r="H336" s="34">
        <v>329</v>
      </c>
      <c r="I336">
        <f t="shared" si="48"/>
        <v>19560.870885811222</v>
      </c>
      <c r="J336">
        <f t="shared" si="49"/>
        <v>15198.47920679754</v>
      </c>
      <c r="K336">
        <f t="shared" si="50"/>
        <v>4362.3916790136818</v>
      </c>
      <c r="L336">
        <f t="shared" si="43"/>
        <v>535840.46972124639</v>
      </c>
      <c r="M336" s="34"/>
    </row>
    <row r="337" spans="1:13" x14ac:dyDescent="0.25">
      <c r="A337" s="34">
        <v>330</v>
      </c>
      <c r="B337">
        <f t="shared" si="44"/>
        <v>7357.4743128140453</v>
      </c>
      <c r="C337">
        <f t="shared" si="45"/>
        <v>5761.8948483239128</v>
      </c>
      <c r="D337">
        <f t="shared" si="47"/>
        <v>1595.5794644901325</v>
      </c>
      <c r="E337">
        <f t="shared" si="46"/>
        <v>195784.98487674544</v>
      </c>
      <c r="F337" s="34"/>
      <c r="H337" s="34">
        <v>330</v>
      </c>
      <c r="I337">
        <f t="shared" si="48"/>
        <v>19560.870885811222</v>
      </c>
      <c r="J337">
        <f t="shared" si="49"/>
        <v>15318.80050051802</v>
      </c>
      <c r="K337">
        <f t="shared" si="50"/>
        <v>4242.0703852932011</v>
      </c>
      <c r="L337">
        <f t="shared" si="43"/>
        <v>520521.66922072839</v>
      </c>
      <c r="M337" s="34"/>
    </row>
    <row r="338" spans="1:13" x14ac:dyDescent="0.25">
      <c r="A338" s="34">
        <v>331</v>
      </c>
      <c r="B338">
        <f t="shared" si="44"/>
        <v>7357.4743128140453</v>
      </c>
      <c r="C338">
        <f t="shared" si="45"/>
        <v>5807.5098492064772</v>
      </c>
      <c r="D338">
        <f t="shared" si="47"/>
        <v>1549.9644636075682</v>
      </c>
      <c r="E338">
        <f t="shared" si="46"/>
        <v>189977.47502753895</v>
      </c>
      <c r="F338" s="34"/>
      <c r="H338" s="34">
        <v>331</v>
      </c>
      <c r="I338">
        <f t="shared" si="48"/>
        <v>19560.870885811222</v>
      </c>
      <c r="J338">
        <f t="shared" si="49"/>
        <v>15440.074337813789</v>
      </c>
      <c r="K338">
        <f t="shared" si="50"/>
        <v>4120.7965479974328</v>
      </c>
      <c r="L338">
        <f t="shared" si="43"/>
        <v>505081.59488291462</v>
      </c>
      <c r="M338" s="34"/>
    </row>
    <row r="339" spans="1:13" x14ac:dyDescent="0.25">
      <c r="A339" s="34">
        <v>332</v>
      </c>
      <c r="B339">
        <f t="shared" si="44"/>
        <v>7357.4743128140453</v>
      </c>
      <c r="C339">
        <f t="shared" si="45"/>
        <v>5853.4859688460283</v>
      </c>
      <c r="D339">
        <f t="shared" si="47"/>
        <v>1503.9883439680168</v>
      </c>
      <c r="E339">
        <f t="shared" si="46"/>
        <v>184123.98905869291</v>
      </c>
      <c r="F339" s="34"/>
      <c r="H339" s="34">
        <v>332</v>
      </c>
      <c r="I339">
        <f t="shared" si="48"/>
        <v>19560.870885811222</v>
      </c>
      <c r="J339">
        <f t="shared" si="49"/>
        <v>15562.308259654816</v>
      </c>
      <c r="K339">
        <f t="shared" si="50"/>
        <v>3998.5626261564071</v>
      </c>
      <c r="L339">
        <f t="shared" si="43"/>
        <v>489519.28662325983</v>
      </c>
      <c r="M339" s="34"/>
    </row>
    <row r="340" spans="1:13" x14ac:dyDescent="0.25">
      <c r="A340" s="34">
        <v>333</v>
      </c>
      <c r="B340">
        <f t="shared" si="44"/>
        <v>7357.4743128140453</v>
      </c>
      <c r="C340">
        <f t="shared" si="45"/>
        <v>5899.8260660993928</v>
      </c>
      <c r="D340">
        <f t="shared" si="47"/>
        <v>1457.6482467146523</v>
      </c>
      <c r="E340">
        <f t="shared" si="46"/>
        <v>178224.16299259351</v>
      </c>
      <c r="F340" s="34"/>
      <c r="H340" s="34">
        <v>333</v>
      </c>
      <c r="I340">
        <f t="shared" si="48"/>
        <v>19560.870885811222</v>
      </c>
      <c r="J340">
        <f t="shared" si="49"/>
        <v>15685.509866710416</v>
      </c>
      <c r="K340">
        <f t="shared" si="50"/>
        <v>3875.361019100807</v>
      </c>
      <c r="L340">
        <f t="shared" si="43"/>
        <v>473833.77675654943</v>
      </c>
      <c r="M340" s="34"/>
    </row>
    <row r="341" spans="1:13" x14ac:dyDescent="0.25">
      <c r="A341" s="34">
        <v>334</v>
      </c>
      <c r="B341">
        <f t="shared" si="44"/>
        <v>7357.4743128140453</v>
      </c>
      <c r="C341">
        <f t="shared" si="45"/>
        <v>5946.533022456013</v>
      </c>
      <c r="D341">
        <f t="shared" si="47"/>
        <v>1410.9412903580321</v>
      </c>
      <c r="E341">
        <f t="shared" si="46"/>
        <v>172277.6299701375</v>
      </c>
      <c r="F341" s="34"/>
      <c r="H341" s="34">
        <v>334</v>
      </c>
      <c r="I341">
        <f t="shared" si="48"/>
        <v>19560.870885811222</v>
      </c>
      <c r="J341">
        <f t="shared" si="49"/>
        <v>15809.686819821873</v>
      </c>
      <c r="K341">
        <f t="shared" si="50"/>
        <v>3751.1840659893496</v>
      </c>
      <c r="L341">
        <f t="shared" si="43"/>
        <v>458024.08993672754</v>
      </c>
      <c r="M341" s="34"/>
    </row>
    <row r="342" spans="1:13" x14ac:dyDescent="0.25">
      <c r="A342" s="34">
        <v>335</v>
      </c>
      <c r="B342">
        <f t="shared" si="44"/>
        <v>7357.4743128140453</v>
      </c>
      <c r="C342">
        <f t="shared" si="45"/>
        <v>5993.6097422171233</v>
      </c>
      <c r="D342">
        <f t="shared" si="47"/>
        <v>1363.8645705969218</v>
      </c>
      <c r="E342">
        <f t="shared" si="46"/>
        <v>166284.02022792038</v>
      </c>
      <c r="F342" s="34"/>
      <c r="H342" s="34">
        <v>335</v>
      </c>
      <c r="I342">
        <f t="shared" si="48"/>
        <v>19560.870885811222</v>
      </c>
      <c r="J342">
        <f t="shared" si="49"/>
        <v>15934.846840478796</v>
      </c>
      <c r="K342">
        <f t="shared" si="50"/>
        <v>3626.0240453324263</v>
      </c>
      <c r="L342">
        <f t="shared" si="43"/>
        <v>442089.24309624877</v>
      </c>
      <c r="M342" s="34"/>
    </row>
    <row r="343" spans="1:13" x14ac:dyDescent="0.25">
      <c r="A343" s="34">
        <v>336</v>
      </c>
      <c r="B343">
        <f t="shared" si="44"/>
        <v>7357.4743128140453</v>
      </c>
      <c r="C343">
        <f t="shared" si="45"/>
        <v>6041.0591526763419</v>
      </c>
      <c r="D343">
        <f t="shared" si="47"/>
        <v>1316.415160137703</v>
      </c>
      <c r="E343">
        <f t="shared" si="46"/>
        <v>160242.96107524403</v>
      </c>
      <c r="F343" s="34"/>
      <c r="H343" s="34">
        <v>336</v>
      </c>
      <c r="I343">
        <f t="shared" si="48"/>
        <v>19560.870885811222</v>
      </c>
      <c r="J343">
        <f t="shared" si="49"/>
        <v>16060.997711299253</v>
      </c>
      <c r="K343">
        <f t="shared" si="50"/>
        <v>3499.8731745119694</v>
      </c>
      <c r="L343">
        <f t="shared" ref="L343:L367" si="51">L342-J343</f>
        <v>426028.24538494949</v>
      </c>
      <c r="M343" s="34"/>
    </row>
    <row r="344" spans="1:13" x14ac:dyDescent="0.25">
      <c r="A344" s="34">
        <v>337</v>
      </c>
      <c r="B344">
        <f t="shared" si="44"/>
        <v>7357.4743128140453</v>
      </c>
      <c r="C344">
        <f t="shared" si="45"/>
        <v>6088.8842043016966</v>
      </c>
      <c r="D344">
        <f t="shared" si="47"/>
        <v>1268.5901085123485</v>
      </c>
      <c r="E344">
        <f t="shared" si="46"/>
        <v>154154.07687094234</v>
      </c>
      <c r="F344" s="1"/>
      <c r="H344" s="34">
        <v>337</v>
      </c>
      <c r="I344">
        <f t="shared" si="48"/>
        <v>19560.870885811222</v>
      </c>
      <c r="J344">
        <f t="shared" si="49"/>
        <v>16188.147276513706</v>
      </c>
      <c r="K344">
        <f t="shared" si="50"/>
        <v>3372.7236092975168</v>
      </c>
      <c r="L344">
        <f t="shared" si="51"/>
        <v>409840.09810843581</v>
      </c>
      <c r="M344" s="1"/>
    </row>
    <row r="345" spans="1:13" x14ac:dyDescent="0.25">
      <c r="A345" s="34">
        <v>338</v>
      </c>
      <c r="B345">
        <f t="shared" si="44"/>
        <v>7357.4743128140453</v>
      </c>
      <c r="C345">
        <f t="shared" si="45"/>
        <v>6137.0878709190856</v>
      </c>
      <c r="D345">
        <f t="shared" si="47"/>
        <v>1220.3864418949602</v>
      </c>
      <c r="E345">
        <f t="shared" si="46"/>
        <v>148016.98900002326</v>
      </c>
      <c r="F345" s="34"/>
      <c r="H345" s="34">
        <v>338</v>
      </c>
      <c r="I345">
        <f t="shared" si="48"/>
        <v>19560.870885811222</v>
      </c>
      <c r="J345">
        <f t="shared" si="49"/>
        <v>16316.303442452772</v>
      </c>
      <c r="K345">
        <f t="shared" si="50"/>
        <v>3244.56744335845</v>
      </c>
      <c r="L345">
        <f t="shared" si="51"/>
        <v>393523.79466598306</v>
      </c>
      <c r="M345" s="34"/>
    </row>
    <row r="346" spans="1:13" x14ac:dyDescent="0.25">
      <c r="A346" s="34">
        <v>339</v>
      </c>
      <c r="B346">
        <f t="shared" si="44"/>
        <v>7357.4743128140453</v>
      </c>
      <c r="C346">
        <f t="shared" si="45"/>
        <v>6185.6731498971949</v>
      </c>
      <c r="D346">
        <f t="shared" si="47"/>
        <v>1171.8011629168507</v>
      </c>
      <c r="E346">
        <f t="shared" si="46"/>
        <v>141831.31585012606</v>
      </c>
      <c r="F346" s="34"/>
      <c r="H346" s="34">
        <v>339</v>
      </c>
      <c r="I346">
        <f t="shared" si="48"/>
        <v>19560.870885811222</v>
      </c>
      <c r="J346">
        <f t="shared" si="49"/>
        <v>16445.474178038858</v>
      </c>
      <c r="K346">
        <f t="shared" si="50"/>
        <v>3115.396707772366</v>
      </c>
      <c r="L346">
        <f t="shared" si="51"/>
        <v>377078.32048794418</v>
      </c>
      <c r="M346" s="34"/>
    </row>
    <row r="347" spans="1:13" x14ac:dyDescent="0.25">
      <c r="A347" s="34">
        <v>340</v>
      </c>
      <c r="B347">
        <f t="shared" si="44"/>
        <v>7357.4743128140453</v>
      </c>
      <c r="C347">
        <f t="shared" si="45"/>
        <v>6234.6430623338802</v>
      </c>
      <c r="D347">
        <f t="shared" si="47"/>
        <v>1122.8312504801647</v>
      </c>
      <c r="E347">
        <f t="shared" si="46"/>
        <v>135596.67278779219</v>
      </c>
      <c r="F347" s="34"/>
      <c r="H347" s="34">
        <v>340</v>
      </c>
      <c r="I347">
        <f t="shared" si="48"/>
        <v>19560.870885811222</v>
      </c>
      <c r="J347">
        <f t="shared" si="49"/>
        <v>16575.667515281664</v>
      </c>
      <c r="K347">
        <f t="shared" si="50"/>
        <v>2985.203370529558</v>
      </c>
      <c r="L347">
        <f t="shared" si="51"/>
        <v>360502.65297266253</v>
      </c>
      <c r="M347" s="34"/>
    </row>
    <row r="348" spans="1:13" x14ac:dyDescent="0.25">
      <c r="A348" s="34">
        <v>341</v>
      </c>
      <c r="B348">
        <f t="shared" si="44"/>
        <v>7357.4743128140453</v>
      </c>
      <c r="C348">
        <f t="shared" si="45"/>
        <v>6284.0006532440239</v>
      </c>
      <c r="D348">
        <f t="shared" si="47"/>
        <v>1073.4736595700215</v>
      </c>
      <c r="E348">
        <f t="shared" si="46"/>
        <v>129312.67213454816</v>
      </c>
      <c r="F348" s="34"/>
      <c r="H348" s="34">
        <v>341</v>
      </c>
      <c r="I348">
        <f t="shared" si="48"/>
        <v>19560.870885811222</v>
      </c>
      <c r="J348">
        <f t="shared" si="49"/>
        <v>16706.891549777643</v>
      </c>
      <c r="K348">
        <f t="shared" si="50"/>
        <v>2853.9793360335784</v>
      </c>
      <c r="L348">
        <f t="shared" si="51"/>
        <v>343795.76142288488</v>
      </c>
      <c r="M348" s="34"/>
    </row>
    <row r="349" spans="1:13" x14ac:dyDescent="0.25">
      <c r="A349" s="34">
        <v>342</v>
      </c>
      <c r="B349">
        <f t="shared" si="44"/>
        <v>7357.4743128140453</v>
      </c>
      <c r="C349">
        <f t="shared" si="45"/>
        <v>6333.7489917488729</v>
      </c>
      <c r="D349">
        <f t="shared" si="47"/>
        <v>1023.7253210651729</v>
      </c>
      <c r="E349">
        <f t="shared" si="46"/>
        <v>122978.92314279929</v>
      </c>
      <c r="F349" s="34"/>
      <c r="H349" s="34">
        <v>342</v>
      </c>
      <c r="I349">
        <f t="shared" si="48"/>
        <v>19560.870885811222</v>
      </c>
      <c r="J349">
        <f t="shared" si="49"/>
        <v>16839.154441213384</v>
      </c>
      <c r="K349">
        <f t="shared" si="50"/>
        <v>2721.7164445978387</v>
      </c>
      <c r="L349">
        <f t="shared" si="51"/>
        <v>326956.60698167147</v>
      </c>
      <c r="M349" s="34"/>
    </row>
    <row r="350" spans="1:13" x14ac:dyDescent="0.25">
      <c r="A350" s="34">
        <v>343</v>
      </c>
      <c r="B350">
        <f t="shared" si="44"/>
        <v>7357.4743128140453</v>
      </c>
      <c r="C350">
        <f t="shared" si="45"/>
        <v>6383.8911712668842</v>
      </c>
      <c r="D350">
        <f t="shared" si="47"/>
        <v>973.58314154716106</v>
      </c>
      <c r="E350">
        <f t="shared" si="46"/>
        <v>116595.03197153241</v>
      </c>
      <c r="F350" s="34"/>
      <c r="H350" s="34">
        <v>343</v>
      </c>
      <c r="I350">
        <f t="shared" si="48"/>
        <v>19560.870885811222</v>
      </c>
      <c r="J350">
        <f t="shared" si="49"/>
        <v>16972.464413872989</v>
      </c>
      <c r="K350">
        <f t="shared" si="50"/>
        <v>2588.4064719382327</v>
      </c>
      <c r="L350">
        <f t="shared" si="51"/>
        <v>309984.1425677985</v>
      </c>
      <c r="M350" s="34"/>
    </row>
    <row r="351" spans="1:13" x14ac:dyDescent="0.25">
      <c r="A351" s="34">
        <v>344</v>
      </c>
      <c r="B351">
        <f t="shared" si="44"/>
        <v>7357.4743128140453</v>
      </c>
      <c r="C351">
        <f t="shared" si="45"/>
        <v>6434.4303097060802</v>
      </c>
      <c r="D351">
        <f t="shared" si="47"/>
        <v>923.04400310796507</v>
      </c>
      <c r="E351">
        <f t="shared" si="46"/>
        <v>110160.60166182634</v>
      </c>
      <c r="F351" s="34"/>
      <c r="H351" s="34">
        <v>344</v>
      </c>
      <c r="I351">
        <f t="shared" si="48"/>
        <v>19560.870885811222</v>
      </c>
      <c r="J351">
        <f t="shared" si="49"/>
        <v>17106.829757149484</v>
      </c>
      <c r="K351">
        <f t="shared" si="50"/>
        <v>2454.0411286617382</v>
      </c>
      <c r="L351">
        <f t="shared" si="51"/>
        <v>292877.31281064899</v>
      </c>
      <c r="M351" s="34"/>
    </row>
    <row r="352" spans="1:13" x14ac:dyDescent="0.25">
      <c r="A352" s="34">
        <v>345</v>
      </c>
      <c r="B352">
        <f t="shared" si="44"/>
        <v>7357.4743128140453</v>
      </c>
      <c r="C352">
        <f t="shared" si="45"/>
        <v>6485.3695496579203</v>
      </c>
      <c r="D352">
        <f t="shared" si="47"/>
        <v>872.10476315612516</v>
      </c>
      <c r="E352">
        <f t="shared" si="46"/>
        <v>103675.23211216842</v>
      </c>
      <c r="F352" s="34"/>
      <c r="H352" s="34">
        <v>345</v>
      </c>
      <c r="I352">
        <f t="shared" si="48"/>
        <v>19560.870885811222</v>
      </c>
      <c r="J352">
        <f t="shared" si="49"/>
        <v>17242.25882606025</v>
      </c>
      <c r="K352">
        <f t="shared" si="50"/>
        <v>2318.6120597509712</v>
      </c>
      <c r="L352">
        <f t="shared" si="51"/>
        <v>275635.05398458871</v>
      </c>
      <c r="M352" s="34"/>
    </row>
    <row r="353" spans="1:13" x14ac:dyDescent="0.25">
      <c r="A353" s="34">
        <v>346</v>
      </c>
      <c r="B353">
        <f t="shared" si="44"/>
        <v>7357.4743128140453</v>
      </c>
      <c r="C353">
        <f t="shared" si="45"/>
        <v>6536.7120585927123</v>
      </c>
      <c r="D353">
        <f t="shared" si="47"/>
        <v>820.76225422133336</v>
      </c>
      <c r="E353">
        <f t="shared" si="46"/>
        <v>97138.520053575703</v>
      </c>
      <c r="F353" s="34"/>
      <c r="H353" s="34">
        <v>346</v>
      </c>
      <c r="I353">
        <f t="shared" si="48"/>
        <v>19560.870885811222</v>
      </c>
      <c r="J353">
        <f t="shared" si="49"/>
        <v>17378.76004176656</v>
      </c>
      <c r="K353">
        <f t="shared" si="50"/>
        <v>2182.1108440446606</v>
      </c>
      <c r="L353">
        <f t="shared" si="51"/>
        <v>258256.29394282214</v>
      </c>
      <c r="M353" s="34"/>
    </row>
    <row r="354" spans="1:13" x14ac:dyDescent="0.25">
      <c r="A354" s="34">
        <v>347</v>
      </c>
      <c r="B354">
        <f t="shared" si="44"/>
        <v>7357.4743128140453</v>
      </c>
      <c r="C354">
        <f t="shared" si="45"/>
        <v>6588.4610290565706</v>
      </c>
      <c r="D354">
        <f t="shared" si="47"/>
        <v>769.01328375747426</v>
      </c>
      <c r="E354">
        <f t="shared" si="46"/>
        <v>90550.059024519127</v>
      </c>
      <c r="F354" s="34"/>
      <c r="H354" s="34">
        <v>347</v>
      </c>
      <c r="I354">
        <f t="shared" si="48"/>
        <v>19560.870885811222</v>
      </c>
      <c r="J354">
        <f t="shared" si="49"/>
        <v>17516.341892097214</v>
      </c>
      <c r="K354">
        <f t="shared" si="50"/>
        <v>2044.5289937140087</v>
      </c>
      <c r="L354">
        <f t="shared" si="51"/>
        <v>240739.95205072494</v>
      </c>
      <c r="M354" s="34"/>
    </row>
    <row r="355" spans="1:13" x14ac:dyDescent="0.25">
      <c r="A355" s="34">
        <v>348</v>
      </c>
      <c r="B355">
        <f t="shared" si="44"/>
        <v>7357.4743128140453</v>
      </c>
      <c r="C355">
        <f t="shared" si="45"/>
        <v>6640.6196788699353</v>
      </c>
      <c r="D355">
        <f t="shared" si="47"/>
        <v>716.85463394410965</v>
      </c>
      <c r="E355">
        <f t="shared" si="46"/>
        <v>83909.439345649196</v>
      </c>
      <c r="F355" s="34"/>
      <c r="H355" s="34">
        <v>348</v>
      </c>
      <c r="I355">
        <f t="shared" si="48"/>
        <v>19560.870885811222</v>
      </c>
      <c r="J355">
        <f t="shared" si="49"/>
        <v>17655.012932076315</v>
      </c>
      <c r="K355">
        <f t="shared" si="50"/>
        <v>1905.8579537349058</v>
      </c>
      <c r="L355">
        <f t="shared" si="51"/>
        <v>223084.93911864862</v>
      </c>
      <c r="M355" s="34"/>
    </row>
    <row r="356" spans="1:13" x14ac:dyDescent="0.25">
      <c r="A356" s="34">
        <v>349</v>
      </c>
      <c r="B356">
        <f t="shared" si="44"/>
        <v>7357.4743128140453</v>
      </c>
      <c r="C356">
        <f t="shared" si="45"/>
        <v>6693.1912513276557</v>
      </c>
      <c r="D356">
        <f t="shared" si="47"/>
        <v>664.28306148638944</v>
      </c>
      <c r="E356">
        <f t="shared" si="46"/>
        <v>77216.248094321534</v>
      </c>
      <c r="F356" s="34"/>
      <c r="H356" s="34">
        <v>349</v>
      </c>
      <c r="I356">
        <f t="shared" si="48"/>
        <v>19560.870885811222</v>
      </c>
      <c r="J356">
        <f t="shared" si="49"/>
        <v>17794.781784455256</v>
      </c>
      <c r="K356">
        <f t="shared" si="50"/>
        <v>1766.0891013559683</v>
      </c>
      <c r="L356">
        <f t="shared" si="51"/>
        <v>205290.15733419335</v>
      </c>
      <c r="M356" s="34"/>
    </row>
    <row r="357" spans="1:13" x14ac:dyDescent="0.25">
      <c r="A357" s="34">
        <v>350</v>
      </c>
      <c r="B357">
        <f t="shared" si="44"/>
        <v>7357.4743128140453</v>
      </c>
      <c r="C357">
        <f t="shared" si="45"/>
        <v>6746.1790154006667</v>
      </c>
      <c r="D357">
        <f t="shared" si="47"/>
        <v>611.29529741337876</v>
      </c>
      <c r="E357">
        <f t="shared" si="46"/>
        <v>70470.069078920875</v>
      </c>
      <c r="F357" s="1"/>
      <c r="H357" s="34">
        <v>350</v>
      </c>
      <c r="I357">
        <f t="shared" si="48"/>
        <v>19560.870885811222</v>
      </c>
      <c r="J357">
        <f t="shared" si="49"/>
        <v>17935.657140248859</v>
      </c>
      <c r="K357">
        <f t="shared" si="50"/>
        <v>1625.213745562364</v>
      </c>
      <c r="L357">
        <f t="shared" si="51"/>
        <v>187354.50019394449</v>
      </c>
      <c r="M357" s="1"/>
    </row>
    <row r="358" spans="1:13" x14ac:dyDescent="0.25">
      <c r="A358" s="34">
        <v>351</v>
      </c>
      <c r="B358">
        <f t="shared" si="44"/>
        <v>7357.4743128140453</v>
      </c>
      <c r="C358">
        <f t="shared" si="45"/>
        <v>6799.5862659392551</v>
      </c>
      <c r="D358">
        <f t="shared" si="47"/>
        <v>557.88804687479023</v>
      </c>
      <c r="E358">
        <f t="shared" si="46"/>
        <v>63670.482812981616</v>
      </c>
      <c r="F358" s="1"/>
      <c r="H358" s="34">
        <v>351</v>
      </c>
      <c r="I358">
        <f t="shared" si="48"/>
        <v>19560.870885811222</v>
      </c>
      <c r="J358">
        <f t="shared" si="49"/>
        <v>18077.647759275827</v>
      </c>
      <c r="K358">
        <f t="shared" si="50"/>
        <v>1483.2231265353939</v>
      </c>
      <c r="L358">
        <f t="shared" si="51"/>
        <v>169276.85243466866</v>
      </c>
      <c r="M358" s="1"/>
    </row>
    <row r="359" spans="1:13" x14ac:dyDescent="0.25">
      <c r="A359" s="34">
        <v>352</v>
      </c>
      <c r="B359">
        <f t="shared" si="44"/>
        <v>7357.4743128140453</v>
      </c>
      <c r="C359">
        <f t="shared" si="45"/>
        <v>6853.4163238779411</v>
      </c>
      <c r="D359">
        <f t="shared" si="47"/>
        <v>504.05798893610449</v>
      </c>
      <c r="E359">
        <f t="shared" si="46"/>
        <v>56817.066489103672</v>
      </c>
      <c r="F359" s="34"/>
      <c r="H359" s="34">
        <v>352</v>
      </c>
      <c r="I359">
        <f t="shared" si="48"/>
        <v>19560.870885811222</v>
      </c>
      <c r="J359">
        <f t="shared" si="49"/>
        <v>18220.76247070343</v>
      </c>
      <c r="K359">
        <f t="shared" si="50"/>
        <v>1340.1084151077937</v>
      </c>
      <c r="L359">
        <f t="shared" si="51"/>
        <v>151056.08996396523</v>
      </c>
      <c r="M359" s="34"/>
    </row>
    <row r="360" spans="1:13" x14ac:dyDescent="0.25">
      <c r="A360" s="34">
        <v>353</v>
      </c>
      <c r="B360">
        <f t="shared" si="44"/>
        <v>7357.4743128140453</v>
      </c>
      <c r="C360">
        <f t="shared" si="45"/>
        <v>6907.6725364419744</v>
      </c>
      <c r="D360">
        <f t="shared" si="47"/>
        <v>449.80177637207072</v>
      </c>
      <c r="E360">
        <f t="shared" si="46"/>
        <v>49909.393952661696</v>
      </c>
      <c r="F360" s="34"/>
      <c r="H360" s="34">
        <v>353</v>
      </c>
      <c r="I360">
        <f t="shared" si="48"/>
        <v>19560.870885811222</v>
      </c>
      <c r="J360">
        <f t="shared" si="49"/>
        <v>18365.010173596496</v>
      </c>
      <c r="K360">
        <f t="shared" si="50"/>
        <v>1195.8607122147248</v>
      </c>
      <c r="L360">
        <f t="shared" si="51"/>
        <v>132691.07979036873</v>
      </c>
      <c r="M360" s="34"/>
    </row>
    <row r="361" spans="1:13" x14ac:dyDescent="0.25">
      <c r="A361" s="34">
        <v>354</v>
      </c>
      <c r="B361">
        <f t="shared" si="44"/>
        <v>7357.4743128140453</v>
      </c>
      <c r="C361">
        <f t="shared" si="45"/>
        <v>6962.3582773554735</v>
      </c>
      <c r="D361">
        <f t="shared" si="47"/>
        <v>395.11603545857179</v>
      </c>
      <c r="E361">
        <f t="shared" si="46"/>
        <v>42947.035675306222</v>
      </c>
      <c r="F361" s="34"/>
      <c r="H361" s="34">
        <v>354</v>
      </c>
      <c r="I361">
        <f t="shared" si="48"/>
        <v>19560.870885811222</v>
      </c>
      <c r="J361">
        <f t="shared" si="49"/>
        <v>18510.399837470803</v>
      </c>
      <c r="K361">
        <f t="shared" si="50"/>
        <v>1050.4710483404192</v>
      </c>
      <c r="L361">
        <f t="shared" si="51"/>
        <v>114180.67995289793</v>
      </c>
      <c r="M361" s="34"/>
    </row>
    <row r="362" spans="1:13" x14ac:dyDescent="0.25">
      <c r="A362" s="34">
        <v>355</v>
      </c>
      <c r="B362">
        <f t="shared" si="44"/>
        <v>7357.4743128140453</v>
      </c>
      <c r="C362">
        <f t="shared" si="45"/>
        <v>7017.4769470512047</v>
      </c>
      <c r="D362">
        <f t="shared" si="47"/>
        <v>339.99736576284096</v>
      </c>
      <c r="E362">
        <f t="shared" si="46"/>
        <v>35929.558728255019</v>
      </c>
      <c r="F362" s="34"/>
      <c r="H362" s="34">
        <v>355</v>
      </c>
      <c r="I362">
        <f t="shared" si="48"/>
        <v>19560.870885811222</v>
      </c>
      <c r="J362">
        <f t="shared" si="49"/>
        <v>18656.940502850779</v>
      </c>
      <c r="K362">
        <f t="shared" si="50"/>
        <v>903.93038296044199</v>
      </c>
      <c r="L362">
        <f t="shared" si="51"/>
        <v>95523.739450047156</v>
      </c>
      <c r="M362" s="34"/>
    </row>
    <row r="363" spans="1:13" x14ac:dyDescent="0.25">
      <c r="A363" s="34">
        <v>356</v>
      </c>
      <c r="B363">
        <f t="shared" si="44"/>
        <v>7357.4743128140453</v>
      </c>
      <c r="C363">
        <f t="shared" si="45"/>
        <v>7073.0319728820268</v>
      </c>
      <c r="D363">
        <f t="shared" si="47"/>
        <v>284.44233993201891</v>
      </c>
      <c r="E363">
        <f t="shared" si="46"/>
        <v>28856.526755372994</v>
      </c>
      <c r="F363" s="34"/>
      <c r="H363" s="34">
        <v>356</v>
      </c>
      <c r="I363">
        <f t="shared" si="48"/>
        <v>19560.870885811222</v>
      </c>
      <c r="J363">
        <f t="shared" si="49"/>
        <v>18804.641281831682</v>
      </c>
      <c r="K363">
        <f t="shared" si="50"/>
        <v>756.22960397954</v>
      </c>
      <c r="L363">
        <f t="shared" si="51"/>
        <v>76719.098168215482</v>
      </c>
      <c r="M363" s="34"/>
    </row>
    <row r="364" spans="1:13" x14ac:dyDescent="0.25">
      <c r="A364" s="34">
        <v>357</v>
      </c>
      <c r="B364">
        <f t="shared" si="44"/>
        <v>7357.4743128140453</v>
      </c>
      <c r="C364">
        <f t="shared" si="45"/>
        <v>7129.0268093340092</v>
      </c>
      <c r="D364">
        <f t="shared" si="47"/>
        <v>228.4475034800362</v>
      </c>
      <c r="E364">
        <f t="shared" si="46"/>
        <v>21727.499946038984</v>
      </c>
      <c r="F364" s="34"/>
      <c r="H364" s="34">
        <v>357</v>
      </c>
      <c r="I364">
        <f t="shared" si="48"/>
        <v>19560.870885811222</v>
      </c>
      <c r="J364">
        <f t="shared" si="49"/>
        <v>18953.511358646181</v>
      </c>
      <c r="K364">
        <f t="shared" si="50"/>
        <v>607.35952716503925</v>
      </c>
      <c r="L364">
        <f t="shared" si="51"/>
        <v>57765.5868095693</v>
      </c>
      <c r="M364" s="34"/>
    </row>
    <row r="365" spans="1:13" x14ac:dyDescent="0.25">
      <c r="A365" s="34">
        <v>358</v>
      </c>
      <c r="B365">
        <f t="shared" si="44"/>
        <v>7357.4743128140453</v>
      </c>
      <c r="C365">
        <f t="shared" si="45"/>
        <v>7185.4649382412372</v>
      </c>
      <c r="D365">
        <f t="shared" si="47"/>
        <v>172.00937457280861</v>
      </c>
      <c r="E365">
        <f t="shared" si="46"/>
        <v>14542.035007797747</v>
      </c>
      <c r="F365" s="34"/>
      <c r="H365" s="34">
        <v>358</v>
      </c>
      <c r="I365">
        <f t="shared" si="48"/>
        <v>19560.870885811222</v>
      </c>
      <c r="J365">
        <f t="shared" si="49"/>
        <v>19103.559990235466</v>
      </c>
      <c r="K365">
        <f t="shared" si="50"/>
        <v>457.310895575757</v>
      </c>
      <c r="L365">
        <f t="shared" si="51"/>
        <v>38662.026819333834</v>
      </c>
      <c r="M365" s="34"/>
    </row>
    <row r="366" spans="1:13" x14ac:dyDescent="0.25">
      <c r="A366" s="34">
        <v>359</v>
      </c>
      <c r="B366">
        <f t="shared" si="44"/>
        <v>7357.4743128140453</v>
      </c>
      <c r="C366">
        <f t="shared" si="45"/>
        <v>7242.3498690023134</v>
      </c>
      <c r="D366">
        <f t="shared" si="47"/>
        <v>115.12444381173218</v>
      </c>
      <c r="E366">
        <f t="shared" si="46"/>
        <v>7299.6851387954339</v>
      </c>
      <c r="F366" s="34"/>
      <c r="H366" s="34">
        <v>359</v>
      </c>
      <c r="I366">
        <f t="shared" si="48"/>
        <v>19560.870885811222</v>
      </c>
      <c r="J366">
        <f t="shared" si="49"/>
        <v>19254.79650682483</v>
      </c>
      <c r="K366">
        <f t="shared" si="50"/>
        <v>306.07437898639284</v>
      </c>
      <c r="L366">
        <f t="shared" si="51"/>
        <v>19407.230312509004</v>
      </c>
      <c r="M366" s="34"/>
    </row>
    <row r="367" spans="1:13" x14ac:dyDescent="0.25">
      <c r="A367" s="34">
        <v>360</v>
      </c>
      <c r="B367">
        <f t="shared" si="44"/>
        <v>7357.4743128108976</v>
      </c>
      <c r="C367">
        <f t="shared" si="45"/>
        <v>7299.6851387954339</v>
      </c>
      <c r="D367">
        <f t="shared" si="47"/>
        <v>57.789174015463857</v>
      </c>
      <c r="E367">
        <f t="shared" si="46"/>
        <v>0</v>
      </c>
      <c r="F367" s="34"/>
      <c r="H367" s="34">
        <v>360</v>
      </c>
      <c r="I367">
        <f t="shared" si="48"/>
        <v>19560.870885816366</v>
      </c>
      <c r="J367">
        <f t="shared" si="49"/>
        <v>19407.230312509004</v>
      </c>
      <c r="K367">
        <f t="shared" si="50"/>
        <v>153.64057330736296</v>
      </c>
      <c r="L367">
        <f t="shared" si="51"/>
        <v>0</v>
      </c>
      <c r="M367" s="34"/>
    </row>
    <row r="368" spans="1:13" x14ac:dyDescent="0.25">
      <c r="A368" s="34"/>
      <c r="H368" s="34"/>
    </row>
    <row r="369" spans="1:8" x14ac:dyDescent="0.25">
      <c r="A369" s="34"/>
      <c r="H369" s="34"/>
    </row>
    <row r="370" spans="1:8" x14ac:dyDescent="0.25">
      <c r="A370" s="34"/>
      <c r="H370" s="34"/>
    </row>
    <row r="371" spans="1:8" x14ac:dyDescent="0.25">
      <c r="A371" s="34"/>
      <c r="H371" s="34"/>
    </row>
    <row r="372" spans="1:8" x14ac:dyDescent="0.25">
      <c r="A372" s="34"/>
      <c r="H372" s="34"/>
    </row>
    <row r="373" spans="1:8" x14ac:dyDescent="0.25">
      <c r="A373" s="34"/>
      <c r="H373" s="34"/>
    </row>
    <row r="374" spans="1:8" x14ac:dyDescent="0.25">
      <c r="A374" s="34"/>
      <c r="H374" s="34"/>
    </row>
  </sheetData>
  <mergeCells count="2">
    <mergeCell ref="A1:F1"/>
    <mergeCell ref="H1:M1"/>
  </mergeCells>
  <phoneticPr fontId="0" type="noConversion"/>
  <printOptions horizontalCentered="1" verticalCentered="1"/>
  <pageMargins left="0.75" right="0.75" top="1" bottom="1" header="0.5" footer="0.5"/>
  <pageSetup orientation="portrait" horizontalDpi="300" verticalDpi="300" r:id="rId1"/>
  <headerFooter alignWithMargins="0">
    <oddHeader>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zoomScale="70" workbookViewId="0"/>
  </sheetViews>
  <sheetFormatPr defaultRowHeight="15.75" x14ac:dyDescent="0.25"/>
  <cols>
    <col min="1" max="1" width="22.77734375" customWidth="1"/>
    <col min="2" max="2" width="11.44140625" customWidth="1"/>
    <col min="3" max="3" width="28.44140625" customWidth="1"/>
    <col min="4" max="5" width="10" customWidth="1"/>
    <col min="6" max="6" width="9.77734375" customWidth="1"/>
  </cols>
  <sheetData>
    <row r="1" spans="1:7" x14ac:dyDescent="0.25">
      <c r="D1" s="117" t="s">
        <v>150</v>
      </c>
      <c r="E1" s="117"/>
      <c r="F1" s="117"/>
    </row>
    <row r="2" spans="1:7" x14ac:dyDescent="0.25">
      <c r="A2" s="60" t="s">
        <v>45</v>
      </c>
      <c r="B2" s="60"/>
      <c r="D2" s="3">
        <f>'NET OP INC'!$D$33</f>
        <v>119925</v>
      </c>
      <c r="E2" s="3"/>
      <c r="F2" s="62"/>
    </row>
    <row r="3" spans="1:7" x14ac:dyDescent="0.25">
      <c r="A3" s="60" t="s">
        <v>58</v>
      </c>
      <c r="B3" s="60"/>
      <c r="C3" s="9" t="s">
        <v>59</v>
      </c>
      <c r="D3" s="3"/>
      <c r="E3" s="3"/>
      <c r="F3" s="62"/>
    </row>
    <row r="4" spans="1:7" x14ac:dyDescent="0.25">
      <c r="A4" s="60" t="s">
        <v>60</v>
      </c>
      <c r="B4" s="60"/>
      <c r="C4" s="3">
        <f>SUM(AMORT!D8:D19)</f>
        <v>82894.079342351324</v>
      </c>
      <c r="D4" s="3"/>
      <c r="E4" s="3"/>
      <c r="F4" s="62"/>
    </row>
    <row r="5" spans="1:7" x14ac:dyDescent="0.25">
      <c r="A5" s="60" t="s">
        <v>61</v>
      </c>
      <c r="B5" s="60"/>
      <c r="C5" s="3">
        <f>SUM(AMORT!C8:C19)</f>
        <v>5395.6124114172262</v>
      </c>
      <c r="D5" s="3"/>
      <c r="E5" s="3"/>
      <c r="F5" s="62"/>
    </row>
    <row r="6" spans="1:7" x14ac:dyDescent="0.25">
      <c r="A6" s="60" t="s">
        <v>62</v>
      </c>
      <c r="B6" s="60"/>
      <c r="C6" s="3">
        <f>C4+C5</f>
        <v>88289.691753768551</v>
      </c>
      <c r="D6" s="3">
        <f>-C6</f>
        <v>-88289.691753768551</v>
      </c>
      <c r="E6" s="3"/>
      <c r="F6" s="65">
        <f>-D2/D6</f>
        <v>1.358312591400356</v>
      </c>
      <c r="G6" t="s">
        <v>167</v>
      </c>
    </row>
    <row r="7" spans="1:7" x14ac:dyDescent="0.25">
      <c r="A7" s="60" t="s">
        <v>63</v>
      </c>
      <c r="B7" s="60"/>
      <c r="C7" s="9" t="str">
        <f>IF(C6-AMORT!F2*12=0," ","ERROR")</f>
        <v>ERROR</v>
      </c>
      <c r="D7" s="3">
        <f>D2+D6</f>
        <v>31635.308246231449</v>
      </c>
      <c r="E7" s="3">
        <f>D7</f>
        <v>31635.308246231449</v>
      </c>
      <c r="F7" s="103">
        <f>D7/'NET OP INC'!F3</f>
        <v>8.7875856239531799E-2</v>
      </c>
      <c r="G7" t="s">
        <v>168</v>
      </c>
    </row>
    <row r="8" spans="1:7" x14ac:dyDescent="0.25">
      <c r="A8" s="60" t="s">
        <v>64</v>
      </c>
      <c r="B8" s="60"/>
      <c r="D8" s="3">
        <f>C5</f>
        <v>5395.6124114172262</v>
      </c>
      <c r="E8" s="3"/>
      <c r="F8" s="62"/>
    </row>
    <row r="9" spans="1:7" x14ac:dyDescent="0.25">
      <c r="A9" s="99" t="s">
        <v>65</v>
      </c>
      <c r="B9" s="60"/>
      <c r="D9" s="3">
        <f>SUM(D7:D8)</f>
        <v>37030.920657648676</v>
      </c>
      <c r="E9" s="3"/>
      <c r="F9" s="62"/>
    </row>
    <row r="10" spans="1:7" x14ac:dyDescent="0.25">
      <c r="A10" s="60" t="s">
        <v>66</v>
      </c>
      <c r="D10" s="3"/>
      <c r="E10" s="3"/>
      <c r="F10" s="62"/>
    </row>
    <row r="11" spans="1:7" x14ac:dyDescent="0.25">
      <c r="A11" s="95" t="s">
        <v>67</v>
      </c>
      <c r="B11" s="94">
        <v>27.5</v>
      </c>
      <c r="C11" t="s">
        <v>68</v>
      </c>
      <c r="D11" s="3"/>
      <c r="E11" s="3"/>
      <c r="F11" s="62"/>
    </row>
    <row r="12" spans="1:7" x14ac:dyDescent="0.25">
      <c r="A12" s="95" t="s">
        <v>69</v>
      </c>
      <c r="B12" s="93">
        <f>'NET OP INC'!F1*'NET OP INC'!B9</f>
        <v>370500</v>
      </c>
      <c r="D12" s="3"/>
      <c r="E12" s="3"/>
      <c r="F12" s="62"/>
    </row>
    <row r="13" spans="1:7" x14ac:dyDescent="0.25">
      <c r="A13" s="60" t="s">
        <v>70</v>
      </c>
      <c r="B13" s="61"/>
      <c r="D13" s="3">
        <f>-('NET OP INC'!F1-B12)/B11</f>
        <v>-31436.363636363636</v>
      </c>
      <c r="E13" s="3"/>
      <c r="F13" s="62"/>
    </row>
    <row r="14" spans="1:7" x14ac:dyDescent="0.25">
      <c r="A14" s="60" t="s">
        <v>71</v>
      </c>
      <c r="B14" s="60"/>
      <c r="D14" s="3">
        <f>D9+D13</f>
        <v>5594.5570212850398</v>
      </c>
      <c r="E14" s="3"/>
      <c r="F14" s="62"/>
    </row>
    <row r="15" spans="1:7" x14ac:dyDescent="0.25">
      <c r="A15" s="60" t="s">
        <v>72</v>
      </c>
      <c r="B15" s="60"/>
      <c r="C15" s="11" t="s">
        <v>73</v>
      </c>
      <c r="D15" s="3">
        <f>D14*F15</f>
        <v>1958.0949574497638</v>
      </c>
      <c r="E15" s="3">
        <f>-D15</f>
        <v>-1958.0949574497638</v>
      </c>
      <c r="F15" s="63">
        <v>0.35</v>
      </c>
    </row>
    <row r="16" spans="1:7" x14ac:dyDescent="0.25">
      <c r="A16" s="99" t="s">
        <v>74</v>
      </c>
      <c r="B16" s="60"/>
      <c r="D16" s="3"/>
      <c r="E16" s="3">
        <f>E7+E15</f>
        <v>29677.213288781684</v>
      </c>
      <c r="F16" s="101">
        <f>E16/'NET OP INC'!F3</f>
        <v>8.2436703579949117E-2</v>
      </c>
      <c r="G16" t="s">
        <v>169</v>
      </c>
    </row>
    <row r="17" spans="1:7" x14ac:dyDescent="0.25">
      <c r="B17" s="64"/>
      <c r="C17" s="62"/>
      <c r="D17" s="62"/>
      <c r="E17" s="62"/>
      <c r="F17" s="62"/>
    </row>
    <row r="18" spans="1:7" x14ac:dyDescent="0.25">
      <c r="D18" s="117" t="s">
        <v>151</v>
      </c>
      <c r="E18" s="117"/>
      <c r="F18" s="117"/>
    </row>
    <row r="19" spans="1:7" x14ac:dyDescent="0.25">
      <c r="A19" s="60" t="s">
        <v>45</v>
      </c>
      <c r="B19" s="60"/>
      <c r="D19" s="3">
        <f>PROJECTION!G14</f>
        <v>318130</v>
      </c>
      <c r="E19" s="3"/>
      <c r="F19" s="62"/>
    </row>
    <row r="20" spans="1:7" x14ac:dyDescent="0.25">
      <c r="A20" s="60" t="s">
        <v>58</v>
      </c>
      <c r="B20" s="60"/>
      <c r="C20" s="9" t="s">
        <v>59</v>
      </c>
      <c r="D20" s="3"/>
      <c r="E20" s="3"/>
      <c r="F20" s="62"/>
    </row>
    <row r="21" spans="1:7" x14ac:dyDescent="0.25">
      <c r="A21" s="60" t="s">
        <v>60</v>
      </c>
      <c r="B21" s="60"/>
      <c r="C21" s="3">
        <f>SUM(AMORT!K8:K19)</f>
        <v>220385.46303721322</v>
      </c>
      <c r="D21" s="3"/>
      <c r="E21" s="3"/>
      <c r="F21" s="62"/>
    </row>
    <row r="22" spans="1:7" x14ac:dyDescent="0.25">
      <c r="A22" s="60" t="s">
        <v>61</v>
      </c>
      <c r="B22" s="60"/>
      <c r="C22" s="3">
        <f>SUM(AMORT!J8:J19)</f>
        <v>14344.987592521447</v>
      </c>
      <c r="D22" s="3"/>
      <c r="E22" s="3"/>
      <c r="F22" s="62"/>
    </row>
    <row r="23" spans="1:7" x14ac:dyDescent="0.25">
      <c r="A23" s="60" t="s">
        <v>62</v>
      </c>
      <c r="B23" s="60"/>
      <c r="C23" s="3">
        <f>C21+C22</f>
        <v>234730.45062973467</v>
      </c>
      <c r="D23" s="3">
        <f>-C23</f>
        <v>-234730.45062973467</v>
      </c>
      <c r="E23" s="3"/>
      <c r="F23" s="65">
        <f>-D19/D23</f>
        <v>1.3552992342771084</v>
      </c>
      <c r="G23" t="s">
        <v>167</v>
      </c>
    </row>
    <row r="24" spans="1:7" x14ac:dyDescent="0.25">
      <c r="A24" s="60" t="s">
        <v>63</v>
      </c>
      <c r="B24" s="60"/>
      <c r="C24" s="9" t="str">
        <f>IF(ROUND(C23-AMORT!M2*12,0)=0," ","ERROR")</f>
        <v xml:space="preserve"> </v>
      </c>
      <c r="D24" s="3">
        <f>D19+D23</f>
        <v>83399.549370265333</v>
      </c>
      <c r="E24" s="3">
        <f>D24</f>
        <v>83399.549370265333</v>
      </c>
      <c r="F24" s="103">
        <f>D24/PROJECTION!F8</f>
        <v>9.8716665775244766E-2</v>
      </c>
      <c r="G24" t="s">
        <v>168</v>
      </c>
    </row>
    <row r="25" spans="1:7" x14ac:dyDescent="0.25">
      <c r="A25" s="60" t="s">
        <v>64</v>
      </c>
      <c r="B25" s="60"/>
      <c r="D25" s="3">
        <f>C22</f>
        <v>14344.987592521447</v>
      </c>
      <c r="E25" s="3"/>
      <c r="F25" s="62"/>
    </row>
    <row r="26" spans="1:7" x14ac:dyDescent="0.25">
      <c r="A26" s="99" t="s">
        <v>65</v>
      </c>
      <c r="B26" s="60"/>
      <c r="D26" s="3">
        <f>SUM(D24:D25)</f>
        <v>97744.536962786777</v>
      </c>
      <c r="E26" s="3"/>
      <c r="F26" s="62"/>
    </row>
    <row r="27" spans="1:7" x14ac:dyDescent="0.25">
      <c r="A27" s="60" t="s">
        <v>66</v>
      </c>
      <c r="D27" s="3"/>
      <c r="E27" s="3"/>
      <c r="F27" s="62"/>
    </row>
    <row r="28" spans="1:7" x14ac:dyDescent="0.25">
      <c r="A28" s="95" t="s">
        <v>67</v>
      </c>
      <c r="B28" s="94">
        <v>27.5</v>
      </c>
      <c r="C28" t="s">
        <v>68</v>
      </c>
      <c r="D28" s="3"/>
      <c r="E28" s="3"/>
      <c r="F28" s="62"/>
    </row>
    <row r="29" spans="1:7" x14ac:dyDescent="0.25">
      <c r="A29" s="95" t="s">
        <v>69</v>
      </c>
      <c r="B29" s="106">
        <f>PROJECTION!F6*(1-'NET OP INC'!B10)</f>
        <v>951344.11019130296</v>
      </c>
      <c r="D29" s="3"/>
      <c r="E29" s="3"/>
      <c r="F29" s="62"/>
    </row>
    <row r="30" spans="1:7" x14ac:dyDescent="0.25">
      <c r="A30" s="60" t="s">
        <v>70</v>
      </c>
      <c r="B30" s="61"/>
      <c r="D30" s="3">
        <f>-(BASIS!F5-ATCF!B29)/ATCF!B28</f>
        <v>-80720.10631926205</v>
      </c>
      <c r="E30" s="3"/>
      <c r="F30" s="62"/>
    </row>
    <row r="31" spans="1:7" x14ac:dyDescent="0.25">
      <c r="A31" s="60" t="s">
        <v>71</v>
      </c>
      <c r="B31" s="60"/>
      <c r="D31" s="3">
        <f>D26+D30</f>
        <v>17024.430643524727</v>
      </c>
      <c r="E31" s="3"/>
      <c r="F31" s="62"/>
    </row>
    <row r="32" spans="1:7" x14ac:dyDescent="0.25">
      <c r="A32" s="60" t="s">
        <v>72</v>
      </c>
      <c r="B32" s="60"/>
      <c r="C32" s="11" t="s">
        <v>73</v>
      </c>
      <c r="D32" s="3">
        <f>D31*F32</f>
        <v>5958.5507252336538</v>
      </c>
      <c r="E32" s="3">
        <f>-D32</f>
        <v>-5958.5507252336538</v>
      </c>
      <c r="F32" s="63">
        <v>0.35</v>
      </c>
    </row>
    <row r="33" spans="1:7" x14ac:dyDescent="0.25">
      <c r="A33" s="99" t="s">
        <v>74</v>
      </c>
      <c r="B33" s="60"/>
      <c r="D33" s="3"/>
      <c r="E33" s="3">
        <f>E24+E32</f>
        <v>77440.998645031679</v>
      </c>
      <c r="F33" s="101">
        <f>E33/PROJECTION!F8</f>
        <v>9.1663770826900498E-2</v>
      </c>
      <c r="G33" t="s">
        <v>169</v>
      </c>
    </row>
    <row r="34" spans="1:7" x14ac:dyDescent="0.25">
      <c r="A34" s="64" t="str">
        <f ca="1">CELL("FILENAME")</f>
        <v>\\LS-VL368\share\MM in RE\BookCD\Chap7\[ExchEG2d.xls]INTRODUCTION</v>
      </c>
    </row>
  </sheetData>
  <mergeCells count="2">
    <mergeCell ref="D1:F1"/>
    <mergeCell ref="D18:F18"/>
  </mergeCells>
  <phoneticPr fontId="0" type="noConversion"/>
  <printOptions horizontalCentered="1" verticalCentered="1"/>
  <pageMargins left="0.75" right="0.75" top="1" bottom="1" header="0.5" footer="0.5"/>
  <pageSetup scale="97" orientation="landscape" horizontalDpi="300" verticalDpi="300" r:id="rId1"/>
  <headerFooter alignWithMargins="0">
    <oddHeader>&amp;A</oddHeader>
    <oddFooter>&amp;L&amp;D &amp;F 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7"/>
  <sheetViews>
    <sheetView zoomScale="80" workbookViewId="0">
      <selection activeCell="F8" sqref="F8"/>
    </sheetView>
  </sheetViews>
  <sheetFormatPr defaultRowHeight="15.75" x14ac:dyDescent="0.25"/>
  <cols>
    <col min="1" max="1" width="28.77734375" customWidth="1"/>
    <col min="7" max="7" width="9.5546875" bestFit="1" customWidth="1"/>
    <col min="9" max="9" width="10.33203125" customWidth="1"/>
    <col min="10" max="10" width="10" bestFit="1" customWidth="1"/>
  </cols>
  <sheetData>
    <row r="2" spans="1:10" x14ac:dyDescent="0.25">
      <c r="B2" s="118" t="s">
        <v>109</v>
      </c>
      <c r="C2" s="118"/>
      <c r="D2" s="118"/>
      <c r="E2" s="118"/>
      <c r="F2" s="34" t="s">
        <v>146</v>
      </c>
      <c r="G2" s="119" t="s">
        <v>110</v>
      </c>
      <c r="H2" s="119"/>
      <c r="I2" s="119"/>
    </row>
    <row r="3" spans="1:10" ht="23.25" x14ac:dyDescent="0.35">
      <c r="A3" s="42" t="s">
        <v>75</v>
      </c>
      <c r="B3" s="66">
        <v>1</v>
      </c>
      <c r="C3" s="66">
        <v>2</v>
      </c>
      <c r="D3" s="66">
        <v>3</v>
      </c>
      <c r="E3" s="66">
        <v>4</v>
      </c>
      <c r="F3" s="66">
        <v>4</v>
      </c>
      <c r="G3" s="66">
        <v>5</v>
      </c>
      <c r="H3" s="66">
        <v>6</v>
      </c>
      <c r="I3" s="66">
        <v>7</v>
      </c>
      <c r="J3" s="66"/>
    </row>
    <row r="4" spans="1:10" ht="23.25" x14ac:dyDescent="0.35">
      <c r="A4" s="42" t="s">
        <v>76</v>
      </c>
      <c r="B4" s="66">
        <v>0</v>
      </c>
      <c r="C4" s="66">
        <v>1</v>
      </c>
      <c r="D4" s="66">
        <v>2</v>
      </c>
      <c r="E4" s="66">
        <v>3</v>
      </c>
      <c r="F4" s="66">
        <v>3</v>
      </c>
      <c r="G4" s="66">
        <v>4</v>
      </c>
      <c r="H4" s="66">
        <v>5</v>
      </c>
      <c r="I4" s="66">
        <v>6</v>
      </c>
      <c r="J4" s="66"/>
    </row>
    <row r="5" spans="1:10" ht="23.25" x14ac:dyDescent="0.35">
      <c r="A5" s="42" t="s">
        <v>141</v>
      </c>
      <c r="B5" s="66"/>
      <c r="C5" s="66">
        <v>1</v>
      </c>
      <c r="D5" s="66">
        <v>2</v>
      </c>
      <c r="E5" s="66">
        <v>3</v>
      </c>
      <c r="F5" s="66"/>
      <c r="G5" s="66">
        <v>1</v>
      </c>
      <c r="H5" s="66">
        <v>2</v>
      </c>
      <c r="I5" s="66">
        <v>3</v>
      </c>
      <c r="J5" s="66"/>
    </row>
    <row r="6" spans="1:10" x14ac:dyDescent="0.25">
      <c r="A6" s="35" t="s">
        <v>77</v>
      </c>
      <c r="B6" s="3">
        <f>'NET OP INC'!F1</f>
        <v>1235000</v>
      </c>
      <c r="C6" s="3">
        <v>1668726.5869540272</v>
      </c>
      <c r="D6" s="3">
        <v>1893280.5460452253</v>
      </c>
      <c r="E6" s="3">
        <v>1959069.4656023344</v>
      </c>
      <c r="F6" s="3">
        <f>BASIS!F5</f>
        <v>3171147.0339710093</v>
      </c>
      <c r="G6" s="3">
        <f>IF(LOGISTICCONST&gt;0,$F$6*(LOGISTICCONST/(1+EXP(-ACCELERATION*PROJECTION!G5))+STBLAPPNRT*PROJECTION!G5),PROJECTION!$F$6*(1+STBLAPPNRT)^PROJECTION!G5)</f>
        <v>4284839.9730589706</v>
      </c>
      <c r="H6" s="3">
        <f>IF(LOGISTICCONST&gt;0,$F$6*(LOGISTICCONST/(1+EXP(-ACCELERATION*PROJECTION!H5))+STBLAPPNRT*PROJECTION!H5),PROJECTION!$F$6*(1+STBLAPPNRT)^PROJECTION!H5)</f>
        <v>4861433.9984342745</v>
      </c>
      <c r="I6" s="3">
        <f>IF(LOGISTICCONST&gt;0,$F$6*(LOGISTICCONST/(1+EXP(-ACCELERATION*PROJECTION!I5))+STBLAPPNRT*PROJECTION!I5),PROJECTION!$F$6*(1+STBLAPPNRT)^PROJECTION!I5)</f>
        <v>5030362.2066299701</v>
      </c>
      <c r="J6" s="3"/>
    </row>
    <row r="7" spans="1:10" x14ac:dyDescent="0.25">
      <c r="A7" s="35" t="s">
        <v>78</v>
      </c>
      <c r="B7" s="3">
        <f>'NET OP INC'!F2</f>
        <v>875000</v>
      </c>
      <c r="C7" s="3">
        <f>AMORT!E19</f>
        <v>869604.38758858258</v>
      </c>
      <c r="D7" s="3">
        <f>AMORT!E31</f>
        <v>863673.27368069463</v>
      </c>
      <c r="E7" s="3">
        <f>AMORT!E43</f>
        <v>857153.51104653964</v>
      </c>
      <c r="F7" s="3">
        <f>BASIS!F6</f>
        <v>2326309.4504149863</v>
      </c>
      <c r="G7" s="3">
        <f>AMORT!L19</f>
        <v>2311964.4628224648</v>
      </c>
      <c r="H7" s="3">
        <f>AMORT!L31</f>
        <v>2296195.7698677136</v>
      </c>
      <c r="I7" s="3">
        <f>AMORT!L43</f>
        <v>2278862.0722330878</v>
      </c>
    </row>
    <row r="8" spans="1:10" x14ac:dyDescent="0.25">
      <c r="A8" s="35" t="s">
        <v>79</v>
      </c>
      <c r="B8" s="3">
        <f t="shared" ref="B8:I8" si="0">B6-B7</f>
        <v>360000</v>
      </c>
      <c r="C8" s="3">
        <f t="shared" si="0"/>
        <v>799122.1993654446</v>
      </c>
      <c r="D8" s="3">
        <f t="shared" si="0"/>
        <v>1029607.2723645307</v>
      </c>
      <c r="E8" s="3">
        <f t="shared" si="0"/>
        <v>1101915.9545557946</v>
      </c>
      <c r="F8" s="3">
        <f>BASIS!F7</f>
        <v>844837.58355602284</v>
      </c>
      <c r="G8" s="3">
        <f t="shared" si="0"/>
        <v>1972875.5102365059</v>
      </c>
      <c r="H8" s="3">
        <f t="shared" si="0"/>
        <v>2565238.2285665609</v>
      </c>
      <c r="I8" s="3">
        <f t="shared" si="0"/>
        <v>2751500.1343968823</v>
      </c>
    </row>
    <row r="9" spans="1:10" x14ac:dyDescent="0.25">
      <c r="A9" s="34" t="s">
        <v>113</v>
      </c>
      <c r="B9" s="37">
        <f>B7/B6</f>
        <v>0.708502024291498</v>
      </c>
      <c r="C9" s="3"/>
      <c r="D9" s="3"/>
      <c r="E9" s="3"/>
      <c r="F9" s="37">
        <f>F7/F6</f>
        <v>0.73358612057224892</v>
      </c>
      <c r="G9" s="3"/>
      <c r="H9" s="34"/>
    </row>
    <row r="10" spans="1:10" x14ac:dyDescent="0.25">
      <c r="A10" s="35" t="s">
        <v>80</v>
      </c>
      <c r="C10" s="3">
        <f>'NET OP INC'!D15</f>
        <v>205000</v>
      </c>
      <c r="D10" s="3"/>
      <c r="E10" s="3"/>
      <c r="F10" s="3"/>
      <c r="G10" s="3"/>
      <c r="H10" s="3"/>
      <c r="I10" s="3"/>
    </row>
    <row r="11" spans="1:10" x14ac:dyDescent="0.25">
      <c r="A11" s="35" t="s">
        <v>81</v>
      </c>
      <c r="C11" s="3">
        <f>C10*VACANCY</f>
        <v>20500</v>
      </c>
      <c r="D11" s="3"/>
      <c r="E11" s="3"/>
      <c r="F11" s="3"/>
      <c r="G11" s="3"/>
      <c r="H11" s="3"/>
      <c r="I11" s="3"/>
    </row>
    <row r="12" spans="1:10" x14ac:dyDescent="0.25">
      <c r="A12" s="35" t="s">
        <v>82</v>
      </c>
      <c r="C12" s="3">
        <f>C10-C11</f>
        <v>184500</v>
      </c>
      <c r="D12" s="3"/>
      <c r="E12" s="3"/>
      <c r="F12" s="3"/>
      <c r="G12" s="3"/>
      <c r="H12" s="3"/>
      <c r="I12" s="3"/>
    </row>
    <row r="13" spans="1:10" x14ac:dyDescent="0.25">
      <c r="A13" s="35" t="s">
        <v>28</v>
      </c>
      <c r="C13" s="3">
        <f>EXPENSES</f>
        <v>64574.999999999993</v>
      </c>
      <c r="D13" s="3"/>
      <c r="E13" s="3"/>
      <c r="F13" s="3"/>
      <c r="G13" s="3"/>
      <c r="H13" s="3"/>
      <c r="I13" s="3"/>
      <c r="J13" s="34"/>
    </row>
    <row r="14" spans="1:10" x14ac:dyDescent="0.25">
      <c r="A14" s="35" t="s">
        <v>45</v>
      </c>
      <c r="C14" s="3">
        <f>C12-C13</f>
        <v>119925</v>
      </c>
      <c r="D14" s="3">
        <f>IF(LOGISTICCONST&gt;0,$C$14*(LOGISTICCONST/(1+EXP(-ACCELERATION*PROJECTION!D5))+STBLAPPNRT*PROJECTION!D5),PROJECTION!$C$14*(1+STBLAPPNRT)^PROJECTION!C5)</f>
        <v>183847.50565544426</v>
      </c>
      <c r="E14" s="3">
        <f>IF(LOGISTICCONST&gt;0,$C$14*(LOGISTICCONST/(1+EXP(-ACCELERATION*PROJECTION!E5))+STBLAPPNRT*PROJECTION!E5),PROJECTION!$C$14*(1+STBLAPPNRT)^PROJECTION!D5)</f>
        <v>190235.9560019109</v>
      </c>
      <c r="F14" s="3"/>
      <c r="G14" s="34">
        <v>318130</v>
      </c>
      <c r="H14" s="3">
        <f>IF(LOGISTICCONST&gt;0,$G$14*(LOGISTICCONST/(1+EXP(-ACCELERATION*PROJECTION!H5))+STBLAPPNRT*PROJECTION!H5),PROJECTION!$G$14*(1+STBLAPPNRT)^PROJECTION!G5)</f>
        <v>487699.87053713971</v>
      </c>
      <c r="I14" s="3">
        <f>IF(LOGISTICCONST&gt;0,$G$14*(LOGISTICCONST/(1+EXP(-ACCELERATION*PROJECTION!I5))+STBLAPPNRT*PROJECTION!I5),PROJECTION!$G$14*(1+STBLAPPNRT)^PROJECTION!H5)</f>
        <v>504646.77659276978</v>
      </c>
      <c r="J14" s="110"/>
    </row>
    <row r="15" spans="1:10" x14ac:dyDescent="0.25">
      <c r="A15" s="35" t="s">
        <v>83</v>
      </c>
      <c r="C15" s="37">
        <f>C14/B6</f>
        <v>9.7105263157894736E-2</v>
      </c>
      <c r="D15" s="37">
        <f>D14/C6</f>
        <v>0.11017233565567275</v>
      </c>
      <c r="E15" s="37">
        <f>E14/D6</f>
        <v>0.10047953875577754</v>
      </c>
      <c r="F15" s="37"/>
      <c r="G15" s="37">
        <v>9.3600000000000003E-2</v>
      </c>
      <c r="H15" s="37">
        <f>H14/G6</f>
        <v>0.11381985642487556</v>
      </c>
      <c r="I15" s="111">
        <f>I14/H6</f>
        <v>0.1038061561167552</v>
      </c>
    </row>
    <row r="16" spans="1:10" x14ac:dyDescent="0.25">
      <c r="A16" s="34"/>
      <c r="C16" s="34"/>
      <c r="D16" s="34"/>
      <c r="E16" s="34"/>
      <c r="F16" s="34"/>
      <c r="G16" s="34"/>
      <c r="H16" s="34"/>
      <c r="I16" s="34"/>
    </row>
    <row r="17" spans="1:9" x14ac:dyDescent="0.25">
      <c r="A17" s="35" t="s">
        <v>45</v>
      </c>
      <c r="C17" s="3">
        <f>C14</f>
        <v>119925</v>
      </c>
      <c r="D17" s="3">
        <f>D14</f>
        <v>183847.50565544426</v>
      </c>
      <c r="E17" s="3">
        <f>E14</f>
        <v>190235.9560019109</v>
      </c>
      <c r="F17" s="3"/>
      <c r="G17" s="3">
        <f>G14</f>
        <v>318130</v>
      </c>
      <c r="H17" s="3">
        <f>H14</f>
        <v>487699.87053713971</v>
      </c>
      <c r="I17" s="3">
        <f>I14</f>
        <v>504646.77659276978</v>
      </c>
    </row>
    <row r="18" spans="1:9" x14ac:dyDescent="0.25">
      <c r="A18" s="35" t="s">
        <v>84</v>
      </c>
      <c r="C18" s="3">
        <f>SUM(AMORT!D8:D19)</f>
        <v>82894.079342351324</v>
      </c>
      <c r="D18" s="3">
        <f>SUM(AMORT!D20:D31)</f>
        <v>82358.577845880631</v>
      </c>
      <c r="E18" s="3">
        <f>SUM(AMORT!D32:D43)</f>
        <v>81769.929119613487</v>
      </c>
      <c r="F18" s="3"/>
      <c r="G18" s="3">
        <f>SUM(AMORT!K8:K19)</f>
        <v>220385.46303721322</v>
      </c>
      <c r="H18" s="3">
        <f>SUM(AMORT!K20:K31)</f>
        <v>218961.75767498338</v>
      </c>
      <c r="I18" s="3">
        <f>SUM(AMORT!K32:K43)</f>
        <v>217396.7529951091</v>
      </c>
    </row>
    <row r="19" spans="1:9" x14ac:dyDescent="0.25">
      <c r="A19" s="35" t="s">
        <v>66</v>
      </c>
      <c r="C19" s="3">
        <f>-ATCF!$D$13</f>
        <v>31436.363636363636</v>
      </c>
      <c r="D19" s="3">
        <f>-ATCF!$D$13</f>
        <v>31436.363636363636</v>
      </c>
      <c r="E19" s="3">
        <f>-ATCF!$D$13</f>
        <v>31436.363636363636</v>
      </c>
      <c r="F19" s="3"/>
      <c r="G19" s="3">
        <f>-ATCF!$D$30</f>
        <v>80720.10631926205</v>
      </c>
      <c r="H19" s="3">
        <f>-ATCF!$D$30</f>
        <v>80720.10631926205</v>
      </c>
      <c r="I19" s="3">
        <f>-ATCF!$D$30</f>
        <v>80720.10631926205</v>
      </c>
    </row>
    <row r="20" spans="1:9" x14ac:dyDescent="0.25">
      <c r="A20" s="35" t="s">
        <v>71</v>
      </c>
      <c r="C20" s="3">
        <f>C17-C18-C19</f>
        <v>5594.5570212850398</v>
      </c>
      <c r="D20" s="3">
        <f>D17-D18-D19</f>
        <v>70052.564173199993</v>
      </c>
      <c r="E20" s="3">
        <f>E17-E18-E19</f>
        <v>77029.663245933785</v>
      </c>
      <c r="F20" s="3"/>
      <c r="G20" s="3">
        <f>G17-G18-G19</f>
        <v>17024.430643524727</v>
      </c>
      <c r="H20" s="3">
        <f>H17-H18-H19</f>
        <v>188018.00654289429</v>
      </c>
      <c r="I20" s="3">
        <f>I17-I18-I19</f>
        <v>206529.91727839864</v>
      </c>
    </row>
    <row r="21" spans="1:9" x14ac:dyDescent="0.25">
      <c r="A21" s="34"/>
      <c r="C21" s="3"/>
      <c r="D21" s="3"/>
      <c r="E21" s="3"/>
      <c r="F21" s="3"/>
      <c r="G21" s="3"/>
      <c r="H21" s="3"/>
      <c r="I21" s="3"/>
    </row>
    <row r="22" spans="1:9" x14ac:dyDescent="0.25">
      <c r="A22" s="35" t="s">
        <v>45</v>
      </c>
      <c r="C22" s="3">
        <f>C14</f>
        <v>119925</v>
      </c>
      <c r="D22" s="3">
        <f>D14</f>
        <v>183847.50565544426</v>
      </c>
      <c r="E22" s="3">
        <f>E14</f>
        <v>190235.9560019109</v>
      </c>
      <c r="F22" s="3"/>
      <c r="G22" s="3">
        <f>G14</f>
        <v>318130</v>
      </c>
      <c r="H22" s="3">
        <f>H14</f>
        <v>487699.87053713971</v>
      </c>
      <c r="I22" s="3">
        <f>I14</f>
        <v>504646.77659276978</v>
      </c>
    </row>
    <row r="23" spans="1:9" x14ac:dyDescent="0.25">
      <c r="A23" s="35" t="s">
        <v>85</v>
      </c>
      <c r="C23" s="3">
        <f>AMORT!$F$2*12</f>
        <v>88289.691753768537</v>
      </c>
      <c r="D23" s="3">
        <f>AMORT!$F$2*12</f>
        <v>88289.691753768537</v>
      </c>
      <c r="E23" s="3">
        <f>AMORT!$F$2*12</f>
        <v>88289.691753768537</v>
      </c>
      <c r="F23" s="3"/>
      <c r="G23" s="3">
        <f>AMORT!$M$2*12</f>
        <v>234730.45062973467</v>
      </c>
      <c r="H23" s="3">
        <f>AMORT!$M$2*12</f>
        <v>234730.45062973467</v>
      </c>
      <c r="I23" s="3">
        <f>AMORT!$M$2*12</f>
        <v>234730.45062973467</v>
      </c>
    </row>
    <row r="24" spans="1:9" x14ac:dyDescent="0.25">
      <c r="A24" s="35" t="s">
        <v>86</v>
      </c>
      <c r="C24" s="3">
        <f>C22-C23</f>
        <v>31635.308246231463</v>
      </c>
      <c r="D24" s="3">
        <f>D22-D23</f>
        <v>95557.81390167572</v>
      </c>
      <c r="E24" s="3">
        <f>E22-E23</f>
        <v>101946.26424814237</v>
      </c>
      <c r="F24" s="3"/>
      <c r="G24" s="3">
        <f>G22-G23</f>
        <v>83399.549370265333</v>
      </c>
      <c r="H24" s="3">
        <f>H22-H23</f>
        <v>252969.41990740504</v>
      </c>
      <c r="I24" s="3">
        <f>I22-I23</f>
        <v>269916.32596303511</v>
      </c>
    </row>
    <row r="25" spans="1:9" x14ac:dyDescent="0.25">
      <c r="A25" s="35" t="s">
        <v>87</v>
      </c>
      <c r="C25" s="3">
        <f>-C20*ATCF!$F$15</f>
        <v>-1958.0949574497638</v>
      </c>
      <c r="D25" s="3">
        <f>-D20*ATCF!$F$15</f>
        <v>-24518.397460619995</v>
      </c>
      <c r="E25" s="3">
        <f>-E20*ATCF!$F$15</f>
        <v>-26960.382136076823</v>
      </c>
      <c r="F25" s="3"/>
      <c r="G25" s="3">
        <f>-G20*ATCF!$F$15</f>
        <v>-5958.5507252336538</v>
      </c>
      <c r="H25" s="3">
        <f>-H20*ATCF!$F$15</f>
        <v>-65806.302290013002</v>
      </c>
      <c r="I25" s="3">
        <f>-I20*ATCF!$F$15</f>
        <v>-72285.471047439525</v>
      </c>
    </row>
    <row r="26" spans="1:9" x14ac:dyDescent="0.25">
      <c r="A26" s="35" t="s">
        <v>88</v>
      </c>
      <c r="C26" s="3">
        <f>C24+C25</f>
        <v>29677.213288781699</v>
      </c>
      <c r="D26" s="3">
        <f>D24+D25</f>
        <v>71039.416441055728</v>
      </c>
      <c r="E26" s="3">
        <f>E24+E25</f>
        <v>74985.882112065548</v>
      </c>
      <c r="F26" s="3"/>
      <c r="G26" s="3">
        <f>G24+G25</f>
        <v>77440.998645031679</v>
      </c>
      <c r="H26" s="3">
        <f>H24+H25</f>
        <v>187163.11761739204</v>
      </c>
      <c r="I26" s="3">
        <f>I24+I25</f>
        <v>197630.85491559558</v>
      </c>
    </row>
    <row r="27" spans="1:9" x14ac:dyDescent="0.25">
      <c r="A27" s="36" t="str">
        <f ca="1">CELL("FILENAME")</f>
        <v>\\LS-VL368\share\MM in RE\BookCD\Chap7\[ExchEG2d.xls]INTRODUCTION</v>
      </c>
      <c r="B27" s="34"/>
      <c r="C27" s="34"/>
      <c r="D27" s="34"/>
      <c r="E27" s="34"/>
      <c r="F27" s="34"/>
      <c r="G27" s="34"/>
      <c r="H27" s="34"/>
    </row>
  </sheetData>
  <mergeCells count="2">
    <mergeCell ref="B2:E2"/>
    <mergeCell ref="G2:I2"/>
  </mergeCells>
  <phoneticPr fontId="0" type="noConversion"/>
  <printOptions horizontalCentered="1" verticalCentered="1"/>
  <pageMargins left="0.75" right="0.75" top="1" bottom="1" header="0.5" footer="0.5"/>
  <pageSetup scale="95" orientation="landscape" horizontalDpi="300" verticalDpi="300" r:id="rId1"/>
  <headerFooter alignWithMargins="0">
    <oddHeader>&amp;A</oddHeader>
    <oddFooter>&amp;L&amp;D &amp;F 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IR68"/>
  <sheetViews>
    <sheetView zoomScale="75" workbookViewId="0">
      <selection activeCell="F6" sqref="F6"/>
    </sheetView>
  </sheetViews>
  <sheetFormatPr defaultColWidth="9.77734375" defaultRowHeight="15.75" x14ac:dyDescent="0.25"/>
  <cols>
    <col min="1" max="1" width="27.6640625" bestFit="1" customWidth="1"/>
    <col min="2" max="4" width="8.44140625" bestFit="1" customWidth="1"/>
    <col min="5" max="5" width="8.44140625" style="34" bestFit="1" customWidth="1"/>
    <col min="6" max="9" width="8.44140625" bestFit="1" customWidth="1"/>
    <col min="10" max="10" width="11.109375" bestFit="1" customWidth="1"/>
    <col min="11" max="11" width="9" bestFit="1" customWidth="1"/>
    <col min="13" max="13" width="10" bestFit="1" customWidth="1"/>
  </cols>
  <sheetData>
    <row r="1" spans="1:252" x14ac:dyDescent="0.25">
      <c r="B1" s="117" t="s">
        <v>112</v>
      </c>
      <c r="C1" s="117"/>
      <c r="D1" s="117"/>
      <c r="E1" s="117"/>
      <c r="F1" s="117" t="s">
        <v>111</v>
      </c>
      <c r="G1" s="117"/>
      <c r="H1" s="117"/>
      <c r="I1" s="117"/>
    </row>
    <row r="2" spans="1:252" ht="23.25" x14ac:dyDescent="0.35">
      <c r="A2" s="42" t="s">
        <v>75</v>
      </c>
      <c r="B2" s="66">
        <v>1</v>
      </c>
      <c r="C2" s="66">
        <v>2</v>
      </c>
      <c r="D2" s="66">
        <v>3</v>
      </c>
      <c r="E2" s="66">
        <v>4</v>
      </c>
      <c r="F2" s="66">
        <v>4</v>
      </c>
      <c r="G2" s="66">
        <v>5</v>
      </c>
      <c r="H2" s="66">
        <v>6</v>
      </c>
      <c r="I2" s="66">
        <v>7</v>
      </c>
    </row>
    <row r="3" spans="1:252" ht="23.25" x14ac:dyDescent="0.35">
      <c r="A3" s="42" t="s">
        <v>76</v>
      </c>
      <c r="B3" s="66">
        <v>0</v>
      </c>
      <c r="C3" s="66">
        <v>1</v>
      </c>
      <c r="D3" s="66">
        <v>2</v>
      </c>
      <c r="E3" s="66">
        <v>3</v>
      </c>
      <c r="F3" s="66">
        <v>3</v>
      </c>
      <c r="G3" s="66">
        <v>4</v>
      </c>
      <c r="H3" s="66">
        <v>5</v>
      </c>
      <c r="I3" s="66">
        <v>6</v>
      </c>
    </row>
    <row r="4" spans="1:252" ht="23.25" x14ac:dyDescent="0.35">
      <c r="A4" s="42" t="s">
        <v>141</v>
      </c>
      <c r="B4" s="66"/>
      <c r="C4" s="66">
        <v>1</v>
      </c>
      <c r="D4" s="66">
        <v>2</v>
      </c>
      <c r="E4" s="66">
        <v>3</v>
      </c>
      <c r="F4" s="66"/>
      <c r="G4" s="66">
        <v>1</v>
      </c>
      <c r="H4" s="66">
        <v>2</v>
      </c>
      <c r="I4" s="66">
        <v>3</v>
      </c>
      <c r="J4" s="120" t="s">
        <v>154</v>
      </c>
      <c r="K4" s="120"/>
    </row>
    <row r="5" spans="1:252" x14ac:dyDescent="0.25">
      <c r="A5" t="str">
        <f>PROJECTION!A6</f>
        <v>VALUE</v>
      </c>
      <c r="B5" s="3">
        <f>PROJECTION!B6</f>
        <v>1235000</v>
      </c>
      <c r="C5" s="3">
        <f>PROJECTION!C6</f>
        <v>1668726.5869540272</v>
      </c>
      <c r="D5" s="3">
        <f>PROJECTION!D6</f>
        <v>1893280.5460452253</v>
      </c>
      <c r="E5" s="3">
        <f>PROJECTION!E6</f>
        <v>1959069.4656023344</v>
      </c>
      <c r="F5" s="115">
        <f>3276132-K8</f>
        <v>3171147.0339710093</v>
      </c>
      <c r="G5" s="3">
        <f>PROJECTION!G6</f>
        <v>4284839.9730589706</v>
      </c>
      <c r="H5" s="3">
        <f>PROJECTION!H6</f>
        <v>4861433.9984342745</v>
      </c>
      <c r="I5" s="3">
        <f>PROJECTION!I6</f>
        <v>5030362.2066299701</v>
      </c>
      <c r="J5" t="s">
        <v>155</v>
      </c>
      <c r="K5" s="34">
        <f>E26</f>
        <v>110148.16107959658</v>
      </c>
    </row>
    <row r="6" spans="1:252" x14ac:dyDescent="0.25">
      <c r="A6" t="str">
        <f>PROJECTION!A7</f>
        <v>LOANS</v>
      </c>
      <c r="B6" s="3">
        <f>PROJECTION!B7</f>
        <v>875000</v>
      </c>
      <c r="C6" s="3">
        <f>PROJECTION!C7</f>
        <v>869604.38758858258</v>
      </c>
      <c r="D6" s="3">
        <f>PROJECTION!D7</f>
        <v>863673.27368069463</v>
      </c>
      <c r="E6" s="3">
        <f>PROJECTION!E7</f>
        <v>857153.51104653964</v>
      </c>
      <c r="F6" s="3">
        <f>F5-F7</f>
        <v>2326309.4504149863</v>
      </c>
      <c r="G6" s="3">
        <f>PROJECTION!G7</f>
        <v>2311964.4628224648</v>
      </c>
      <c r="H6" s="3">
        <f>PROJECTION!H7</f>
        <v>2296195.7698677136</v>
      </c>
      <c r="I6" s="3">
        <f>PROJECTION!I7</f>
        <v>2278862.0722330878</v>
      </c>
      <c r="J6" t="s">
        <v>156</v>
      </c>
      <c r="K6">
        <v>3</v>
      </c>
    </row>
    <row r="7" spans="1:252" x14ac:dyDescent="0.25">
      <c r="A7" t="str">
        <f>PROJECTION!A8</f>
        <v>EQUITY</v>
      </c>
      <c r="B7" s="3">
        <f>PROJECTION!B8</f>
        <v>360000</v>
      </c>
      <c r="C7" s="3">
        <f>PROJECTION!C8</f>
        <v>799122.1993654446</v>
      </c>
      <c r="D7" s="3">
        <f>PROJECTION!D8</f>
        <v>1029607.2723645307</v>
      </c>
      <c r="E7" s="3">
        <f>PROJECTION!E8</f>
        <v>1101915.9545557946</v>
      </c>
      <c r="F7" s="3">
        <f>E27</f>
        <v>844837.58355602284</v>
      </c>
      <c r="G7" s="3">
        <f>PROJECTION!G8</f>
        <v>1972875.5102365059</v>
      </c>
      <c r="H7" s="3">
        <f>PROJECTION!H8</f>
        <v>2565238.2285665609</v>
      </c>
      <c r="I7" s="3">
        <f>PROJECTION!I8</f>
        <v>2751500.1343968823</v>
      </c>
      <c r="J7" t="s">
        <v>157</v>
      </c>
      <c r="K7" s="109">
        <v>0.25</v>
      </c>
    </row>
    <row r="8" spans="1:252" x14ac:dyDescent="0.25">
      <c r="A8" t="s">
        <v>113</v>
      </c>
      <c r="B8" s="104">
        <f>B6/B5</f>
        <v>0.708502024291498</v>
      </c>
      <c r="C8" s="104">
        <f t="shared" ref="C8:I8" si="0">C6/C5</f>
        <v>0.52111855494308124</v>
      </c>
      <c r="D8" s="104">
        <f t="shared" si="0"/>
        <v>0.45617817997695931</v>
      </c>
      <c r="E8" s="104">
        <f t="shared" si="0"/>
        <v>0.43753094318327285</v>
      </c>
      <c r="F8" s="114">
        <f t="shared" si="0"/>
        <v>0.73358612057224892</v>
      </c>
      <c r="G8" s="104">
        <f t="shared" si="0"/>
        <v>0.53956845001423492</v>
      </c>
      <c r="H8" s="104">
        <f t="shared" si="0"/>
        <v>0.47232889937562683</v>
      </c>
      <c r="I8" s="104">
        <f t="shared" si="0"/>
        <v>0.45302146816178945</v>
      </c>
      <c r="J8" t="s">
        <v>170</v>
      </c>
      <c r="K8" s="116">
        <f>(K5*(1+K7)^K6)-K5</f>
        <v>104984.96602899049</v>
      </c>
    </row>
    <row r="9" spans="1:252" x14ac:dyDescent="0.25">
      <c r="A9" s="11" t="s">
        <v>89</v>
      </c>
      <c r="C9" s="3">
        <f>PROJECTION!$C$19</f>
        <v>31436.363636363636</v>
      </c>
      <c r="D9" s="3">
        <f>$C$9*D3</f>
        <v>62872.727272727272</v>
      </c>
      <c r="E9" s="3">
        <f>$C$9*E3</f>
        <v>94309.090909090912</v>
      </c>
      <c r="G9" s="3">
        <f>PROJECTION!G19</f>
        <v>80720.10631926205</v>
      </c>
      <c r="H9" s="3">
        <f>$G$9*H4</f>
        <v>161440.2126385241</v>
      </c>
      <c r="I9" s="3">
        <f>$G$9*I4</f>
        <v>242160.31895778613</v>
      </c>
      <c r="J9" t="s">
        <v>158</v>
      </c>
      <c r="K9" s="114">
        <f>K8/K5</f>
        <v>0.95312499999999989</v>
      </c>
    </row>
    <row r="10" spans="1:252" x14ac:dyDescent="0.25">
      <c r="A10" s="11" t="s">
        <v>90</v>
      </c>
      <c r="B10" s="34"/>
      <c r="C10" s="34"/>
      <c r="D10" s="34"/>
      <c r="F10" s="34"/>
      <c r="G10" s="34"/>
      <c r="H10" s="34"/>
      <c r="J10" t="s">
        <v>159</v>
      </c>
      <c r="K10" s="114">
        <f>K8/3296128</f>
        <v>3.1850997906935193E-2</v>
      </c>
    </row>
    <row r="11" spans="1:252" x14ac:dyDescent="0.25">
      <c r="A11" s="8">
        <v>7.4999999999999997E-2</v>
      </c>
      <c r="C11" s="3"/>
      <c r="D11" s="3"/>
      <c r="E11" s="3">
        <f>E5*$A$11</f>
        <v>146930.20992017508</v>
      </c>
      <c r="F11" s="3"/>
      <c r="G11" s="3"/>
      <c r="H11" s="3"/>
      <c r="I11" s="3">
        <f>I5*$A$11</f>
        <v>377277.16549724777</v>
      </c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</row>
    <row r="12" spans="1:252" x14ac:dyDescent="0.25">
      <c r="A12" s="7" t="s">
        <v>91</v>
      </c>
      <c r="C12" s="34"/>
      <c r="D12" s="34"/>
      <c r="E12" s="34">
        <f>E7-E11</f>
        <v>954985.74463561946</v>
      </c>
      <c r="F12" s="34"/>
      <c r="G12" s="34"/>
      <c r="H12" s="34"/>
      <c r="I12" s="34">
        <f>I7-I11</f>
        <v>2374222.9688996347</v>
      </c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</row>
    <row r="13" spans="1:252" x14ac:dyDescent="0.25">
      <c r="B13" s="34"/>
      <c r="C13" s="34"/>
      <c r="D13" s="34"/>
      <c r="F13" s="34"/>
      <c r="G13" s="34"/>
      <c r="H13" s="34"/>
    </row>
    <row r="14" spans="1:252" x14ac:dyDescent="0.25">
      <c r="A14" s="9" t="s">
        <v>92</v>
      </c>
      <c r="B14" s="34"/>
      <c r="C14" s="34"/>
      <c r="D14" s="34"/>
      <c r="F14" s="34"/>
      <c r="G14" s="34"/>
      <c r="H14" s="34"/>
    </row>
    <row r="15" spans="1:252" x14ac:dyDescent="0.25">
      <c r="B15" s="34"/>
      <c r="C15" s="34"/>
      <c r="D15" s="34"/>
      <c r="F15" s="34"/>
      <c r="G15" s="34"/>
      <c r="H15" s="34"/>
    </row>
    <row r="16" spans="1:252" x14ac:dyDescent="0.25">
      <c r="A16" s="11" t="s">
        <v>93</v>
      </c>
      <c r="C16" s="3"/>
      <c r="D16" s="3"/>
      <c r="E16" s="3">
        <f>E5</f>
        <v>1959069.4656023344</v>
      </c>
      <c r="F16" s="3"/>
      <c r="G16" s="3"/>
      <c r="H16" s="3"/>
      <c r="I16" s="3">
        <f>I5</f>
        <v>5030362.2066299701</v>
      </c>
    </row>
    <row r="17" spans="1:9" x14ac:dyDescent="0.25">
      <c r="A17" s="11" t="s">
        <v>148</v>
      </c>
      <c r="B17" s="3"/>
      <c r="C17" s="3"/>
      <c r="D17" s="3"/>
      <c r="E17" s="3">
        <f>'NET OP INC'!$F$1</f>
        <v>1235000</v>
      </c>
      <c r="F17" s="3"/>
      <c r="G17" s="3"/>
      <c r="H17" s="3"/>
      <c r="I17" s="3">
        <f>F5</f>
        <v>3171147.0339710093</v>
      </c>
    </row>
    <row r="18" spans="1:9" x14ac:dyDescent="0.25">
      <c r="A18" s="11" t="s">
        <v>94</v>
      </c>
      <c r="C18" s="3"/>
      <c r="D18" s="3"/>
      <c r="E18" s="3">
        <f>-E9</f>
        <v>-94309.090909090912</v>
      </c>
      <c r="F18" s="3"/>
      <c r="G18" s="3"/>
      <c r="H18" s="3"/>
      <c r="I18" s="3">
        <f>-I9</f>
        <v>-242160.31895778613</v>
      </c>
    </row>
    <row r="19" spans="1:9" x14ac:dyDescent="0.25">
      <c r="A19" s="11" t="s">
        <v>95</v>
      </c>
      <c r="C19" s="3"/>
      <c r="D19" s="3"/>
      <c r="E19" s="3">
        <f>E11</f>
        <v>146930.20992017508</v>
      </c>
      <c r="F19" s="3"/>
      <c r="G19" s="3"/>
      <c r="H19" s="3"/>
      <c r="I19" s="3">
        <f>I11</f>
        <v>377277.16549724777</v>
      </c>
    </row>
    <row r="20" spans="1:9" x14ac:dyDescent="0.25">
      <c r="A20" s="11" t="s">
        <v>96</v>
      </c>
      <c r="B20" s="3"/>
      <c r="C20" s="3"/>
      <c r="D20" s="3"/>
      <c r="E20" s="3"/>
      <c r="F20" s="3"/>
      <c r="G20" s="3"/>
      <c r="H20" s="3"/>
      <c r="I20" s="3"/>
    </row>
    <row r="21" spans="1:9" x14ac:dyDescent="0.25">
      <c r="A21" s="11" t="s">
        <v>114</v>
      </c>
      <c r="B21" s="3"/>
      <c r="C21" s="3"/>
      <c r="D21" s="3"/>
      <c r="E21" s="3">
        <f>SUM(E17:E20)</f>
        <v>1287621.1190110843</v>
      </c>
      <c r="F21" s="3"/>
      <c r="G21" s="3"/>
      <c r="H21" s="3"/>
      <c r="I21" s="3">
        <f>SUM(I17:I20)</f>
        <v>3306263.8805104708</v>
      </c>
    </row>
    <row r="22" spans="1:9" x14ac:dyDescent="0.25">
      <c r="A22" s="11" t="s">
        <v>115</v>
      </c>
      <c r="B22" s="3"/>
      <c r="C22" s="3"/>
      <c r="D22" s="3"/>
      <c r="E22" s="3">
        <f>E16-E21</f>
        <v>671448.34659125004</v>
      </c>
      <c r="F22" s="3"/>
      <c r="G22" s="3"/>
      <c r="H22" s="3"/>
      <c r="I22" s="3">
        <f>I16-I21</f>
        <v>1724098.3261194993</v>
      </c>
    </row>
    <row r="23" spans="1:9" x14ac:dyDescent="0.25">
      <c r="A23" s="11" t="s">
        <v>160</v>
      </c>
      <c r="B23" s="3"/>
      <c r="C23" s="3"/>
      <c r="D23" s="3"/>
      <c r="E23" s="3">
        <f>E22-E9</f>
        <v>577139.2556821591</v>
      </c>
      <c r="F23" s="3"/>
      <c r="G23" s="3"/>
      <c r="H23" s="3"/>
      <c r="I23" s="3">
        <f>I22-I9</f>
        <v>1481938.0071617132</v>
      </c>
    </row>
    <row r="24" spans="1:9" x14ac:dyDescent="0.25">
      <c r="A24" t="s">
        <v>97</v>
      </c>
      <c r="B24" s="82">
        <v>0.15</v>
      </c>
      <c r="C24" s="37"/>
      <c r="D24" s="37"/>
      <c r="E24" s="105">
        <f>E23*$B$24</f>
        <v>86570.888352323862</v>
      </c>
      <c r="F24" s="37"/>
      <c r="G24" s="37"/>
      <c r="H24" s="37"/>
      <c r="I24" s="105">
        <f>I23*$B$24</f>
        <v>222290.70107425697</v>
      </c>
    </row>
    <row r="25" spans="1:9" x14ac:dyDescent="0.25">
      <c r="A25" s="11" t="s">
        <v>161</v>
      </c>
      <c r="B25" s="82">
        <v>0.25</v>
      </c>
      <c r="C25" s="37"/>
      <c r="D25" s="37"/>
      <c r="E25" s="105">
        <f>E9*$B$25</f>
        <v>23577.272727272728</v>
      </c>
      <c r="F25" s="37"/>
      <c r="G25" s="37"/>
      <c r="H25" s="37"/>
      <c r="I25" s="105">
        <f>I9*$B$25</f>
        <v>60540.079739446533</v>
      </c>
    </row>
    <row r="26" spans="1:9" x14ac:dyDescent="0.25">
      <c r="A26" t="s">
        <v>98</v>
      </c>
      <c r="C26" s="34"/>
      <c r="D26" s="34"/>
      <c r="E26" s="34">
        <f>SUM(E24:E25)</f>
        <v>110148.16107959658</v>
      </c>
      <c r="F26" s="34"/>
      <c r="G26" s="34"/>
      <c r="H26" s="34"/>
      <c r="I26" s="34">
        <f>SUM(I24:I25)</f>
        <v>282830.78081370349</v>
      </c>
    </row>
    <row r="27" spans="1:9" x14ac:dyDescent="0.25">
      <c r="A27" s="11" t="s">
        <v>152</v>
      </c>
      <c r="E27" s="34">
        <f>E12-E26</f>
        <v>844837.58355602284</v>
      </c>
    </row>
    <row r="28" spans="1:9" hidden="1" x14ac:dyDescent="0.25">
      <c r="A28" s="9" t="s">
        <v>116</v>
      </c>
    </row>
    <row r="29" spans="1:9" hidden="1" x14ac:dyDescent="0.25"/>
    <row r="30" spans="1:9" hidden="1" x14ac:dyDescent="0.25">
      <c r="A30" t="s">
        <v>117</v>
      </c>
    </row>
    <row r="31" spans="1:9" hidden="1" x14ac:dyDescent="0.25">
      <c r="A31" t="s">
        <v>118</v>
      </c>
    </row>
    <row r="32" spans="1:9" hidden="1" x14ac:dyDescent="0.25">
      <c r="A32" t="s">
        <v>119</v>
      </c>
    </row>
    <row r="33" spans="1:1" hidden="1" x14ac:dyDescent="0.25">
      <c r="A33" t="s">
        <v>120</v>
      </c>
    </row>
    <row r="34" spans="1:1" hidden="1" x14ac:dyDescent="0.25">
      <c r="A34" t="s">
        <v>121</v>
      </c>
    </row>
    <row r="35" spans="1:1" hidden="1" x14ac:dyDescent="0.25">
      <c r="A35" t="s">
        <v>122</v>
      </c>
    </row>
    <row r="36" spans="1:1" hidden="1" x14ac:dyDescent="0.25">
      <c r="A36" t="s">
        <v>123</v>
      </c>
    </row>
    <row r="37" spans="1:1" hidden="1" x14ac:dyDescent="0.25">
      <c r="A37" t="s">
        <v>124</v>
      </c>
    </row>
    <row r="38" spans="1:1" hidden="1" x14ac:dyDescent="0.25">
      <c r="A38" t="s">
        <v>125</v>
      </c>
    </row>
    <row r="39" spans="1:1" hidden="1" x14ac:dyDescent="0.25">
      <c r="A39" t="s">
        <v>126</v>
      </c>
    </row>
    <row r="40" spans="1:1" hidden="1" x14ac:dyDescent="0.25">
      <c r="A40" t="s">
        <v>127</v>
      </c>
    </row>
    <row r="41" spans="1:1" hidden="1" x14ac:dyDescent="0.25">
      <c r="A41" t="s">
        <v>137</v>
      </c>
    </row>
    <row r="42" spans="1:1" hidden="1" x14ac:dyDescent="0.25">
      <c r="A42" t="s">
        <v>128</v>
      </c>
    </row>
    <row r="43" spans="1:1" hidden="1" x14ac:dyDescent="0.25">
      <c r="A43" t="s">
        <v>129</v>
      </c>
    </row>
    <row r="44" spans="1:1" hidden="1" x14ac:dyDescent="0.25"/>
    <row r="45" spans="1:1" hidden="1" x14ac:dyDescent="0.25">
      <c r="A45" t="s">
        <v>114</v>
      </c>
    </row>
    <row r="46" spans="1:1" hidden="1" x14ac:dyDescent="0.25">
      <c r="A46" t="s">
        <v>130</v>
      </c>
    </row>
    <row r="47" spans="1:1" hidden="1" x14ac:dyDescent="0.25">
      <c r="A47" t="s">
        <v>132</v>
      </c>
    </row>
    <row r="48" spans="1:1" hidden="1" x14ac:dyDescent="0.25">
      <c r="A48" t="s">
        <v>133</v>
      </c>
    </row>
    <row r="49" spans="1:1" hidden="1" x14ac:dyDescent="0.25">
      <c r="A49" t="s">
        <v>134</v>
      </c>
    </row>
    <row r="50" spans="1:1" hidden="1" x14ac:dyDescent="0.25">
      <c r="A50" t="s">
        <v>131</v>
      </c>
    </row>
    <row r="51" spans="1:1" hidden="1" x14ac:dyDescent="0.25">
      <c r="A51" t="s">
        <v>135</v>
      </c>
    </row>
    <row r="52" spans="1:1" hidden="1" x14ac:dyDescent="0.25">
      <c r="A52" t="s">
        <v>136</v>
      </c>
    </row>
    <row r="53" spans="1:1" hidden="1" x14ac:dyDescent="0.25"/>
    <row r="54" spans="1:1" hidden="1" x14ac:dyDescent="0.25">
      <c r="A54" s="9" t="s">
        <v>140</v>
      </c>
    </row>
    <row r="55" spans="1:1" hidden="1" x14ac:dyDescent="0.25">
      <c r="A55" t="s">
        <v>138</v>
      </c>
    </row>
    <row r="56" spans="1:1" hidden="1" x14ac:dyDescent="0.25">
      <c r="A56" t="s">
        <v>139</v>
      </c>
    </row>
    <row r="57" spans="1:1" hidden="1" x14ac:dyDescent="0.25">
      <c r="A57" t="s">
        <v>136</v>
      </c>
    </row>
    <row r="58" spans="1:1" hidden="1" x14ac:dyDescent="0.25"/>
    <row r="59" spans="1:1" hidden="1" x14ac:dyDescent="0.25">
      <c r="A59" s="9" t="s">
        <v>142</v>
      </c>
    </row>
    <row r="60" spans="1:1" hidden="1" x14ac:dyDescent="0.25">
      <c r="A60" t="s">
        <v>143</v>
      </c>
    </row>
    <row r="61" spans="1:1" hidden="1" x14ac:dyDescent="0.25">
      <c r="A61" t="s">
        <v>144</v>
      </c>
    </row>
    <row r="62" spans="1:1" hidden="1" x14ac:dyDescent="0.25">
      <c r="A62" t="s">
        <v>145</v>
      </c>
    </row>
    <row r="64" spans="1:1" x14ac:dyDescent="0.25">
      <c r="A64" s="9" t="s">
        <v>99</v>
      </c>
    </row>
    <row r="66" spans="1:9" x14ac:dyDescent="0.25">
      <c r="A66" t="s">
        <v>91</v>
      </c>
      <c r="I66" s="34">
        <f>I12</f>
        <v>2374222.9688996347</v>
      </c>
    </row>
    <row r="67" spans="1:9" x14ac:dyDescent="0.25">
      <c r="A67" t="s">
        <v>98</v>
      </c>
      <c r="I67" s="34">
        <f>-I26</f>
        <v>-282830.78081370349</v>
      </c>
    </row>
    <row r="68" spans="1:9" x14ac:dyDescent="0.25">
      <c r="A68" t="s">
        <v>149</v>
      </c>
      <c r="I68" s="34">
        <f>SUM(I66:I67)</f>
        <v>2091392.1880859311</v>
      </c>
    </row>
  </sheetData>
  <mergeCells count="3">
    <mergeCell ref="B1:E1"/>
    <mergeCell ref="F1:I1"/>
    <mergeCell ref="J4:K4"/>
  </mergeCells>
  <phoneticPr fontId="0" type="noConversion"/>
  <printOptions horizontalCentered="1" verticalCentered="1" gridLines="1" gridLinesSet="0"/>
  <pageMargins left="1.5" right="0.5" top="1.2749999999999999" bottom="0.87" header="0.5" footer="0.47"/>
  <pageSetup scale="68" orientation="portrait" horizontalDpi="300" verticalDpi="300" r:id="rId1"/>
  <headerFooter alignWithMargins="0">
    <oddHeader>&amp;A</oddHeader>
    <oddFooter>&amp;L&amp;D &amp;F 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3"/>
  <sheetViews>
    <sheetView zoomScale="95" workbookViewId="0"/>
  </sheetViews>
  <sheetFormatPr defaultRowHeight="15.75" x14ac:dyDescent="0.25"/>
  <cols>
    <col min="1" max="1" width="22.5546875" customWidth="1"/>
    <col min="2" max="2" width="10.33203125" customWidth="1"/>
    <col min="3" max="3" width="10" bestFit="1" customWidth="1"/>
    <col min="5" max="5" width="10" bestFit="1" customWidth="1"/>
    <col min="7" max="7" width="10.33203125" customWidth="1"/>
    <col min="8" max="8" width="10" bestFit="1" customWidth="1"/>
  </cols>
  <sheetData>
    <row r="2" spans="1:10" ht="23.25" x14ac:dyDescent="0.35">
      <c r="A2" s="42" t="s">
        <v>75</v>
      </c>
      <c r="B2" s="66">
        <v>1</v>
      </c>
      <c r="C2" s="66">
        <v>2</v>
      </c>
      <c r="D2" s="66">
        <v>3</v>
      </c>
      <c r="E2" s="66">
        <v>4</v>
      </c>
      <c r="F2" s="66">
        <v>5</v>
      </c>
      <c r="G2" s="66">
        <v>6</v>
      </c>
      <c r="H2" s="66">
        <v>7</v>
      </c>
      <c r="I2" s="67" t="s">
        <v>100</v>
      </c>
      <c r="J2" s="67" t="s">
        <v>101</v>
      </c>
    </row>
    <row r="3" spans="1:10" ht="23.25" x14ac:dyDescent="0.35">
      <c r="A3" s="42" t="s">
        <v>76</v>
      </c>
      <c r="B3" s="66">
        <v>0</v>
      </c>
      <c r="C3" s="66">
        <v>1</v>
      </c>
      <c r="D3" s="66">
        <v>2</v>
      </c>
      <c r="E3" s="66">
        <v>3</v>
      </c>
      <c r="F3" s="66">
        <v>4</v>
      </c>
      <c r="G3" s="66">
        <v>5</v>
      </c>
      <c r="H3" s="66">
        <v>6</v>
      </c>
    </row>
    <row r="5" spans="1:10" x14ac:dyDescent="0.25">
      <c r="A5" t="s">
        <v>102</v>
      </c>
      <c r="C5" s="34"/>
      <c r="D5" s="34"/>
      <c r="E5" s="34"/>
      <c r="F5" s="34"/>
      <c r="G5" s="34"/>
      <c r="H5" s="34"/>
    </row>
    <row r="6" spans="1:10" x14ac:dyDescent="0.25">
      <c r="A6" t="s">
        <v>103</v>
      </c>
      <c r="C6" s="34"/>
      <c r="D6" s="34"/>
      <c r="E6" s="34"/>
      <c r="F6" s="34"/>
      <c r="G6" s="34"/>
      <c r="H6" s="34"/>
    </row>
    <row r="7" spans="1:10" x14ac:dyDescent="0.25">
      <c r="A7" t="s">
        <v>104</v>
      </c>
      <c r="B7" s="34">
        <f>-'NET OP INC'!$F$1</f>
        <v>-1235000</v>
      </c>
      <c r="C7" s="34">
        <f>PROJECTION!C14</f>
        <v>119925</v>
      </c>
      <c r="D7" s="34">
        <f>PROJECTION!D14</f>
        <v>183847.50565544426</v>
      </c>
      <c r="E7" s="34">
        <f>PROJECTION!E14</f>
        <v>190235.9560019109</v>
      </c>
      <c r="F7" s="34">
        <f>PROJECTION!G14</f>
        <v>318130</v>
      </c>
      <c r="G7" s="34">
        <f>PROJECTION!H14</f>
        <v>487699.87053713971</v>
      </c>
      <c r="H7" s="34">
        <f>PROJECTION!I14+BASIS!I5-BASIS!I68</f>
        <v>3443616.7951368084</v>
      </c>
      <c r="I7" s="68">
        <f>IRR(B7:H7)</f>
        <v>0.30193053193294883</v>
      </c>
    </row>
    <row r="8" spans="1:10" x14ac:dyDescent="0.25">
      <c r="A8" t="s">
        <v>105</v>
      </c>
      <c r="B8" s="34">
        <f>-'NET OP INC'!$F$3</f>
        <v>-360000</v>
      </c>
      <c r="C8" s="34">
        <f>PROJECTION!C24</f>
        <v>31635.308246231463</v>
      </c>
      <c r="D8" s="34">
        <f>PROJECTION!D24</f>
        <v>95557.81390167572</v>
      </c>
      <c r="E8" s="34">
        <f>PROJECTION!E24</f>
        <v>101946.26424814237</v>
      </c>
      <c r="F8" s="34">
        <f>PROJECTION!G24</f>
        <v>83399.549370265333</v>
      </c>
      <c r="G8" s="34">
        <f>PROJECTION!H24</f>
        <v>252969.41990740504</v>
      </c>
      <c r="H8" s="34">
        <f>PROJECTION!I24+BASIS!I68</f>
        <v>2361308.5140489661</v>
      </c>
      <c r="I8" s="68">
        <f>IRR(B8:H8)</f>
        <v>0.49194173636815752</v>
      </c>
    </row>
    <row r="9" spans="1:10" x14ac:dyDescent="0.25">
      <c r="A9" t="s">
        <v>106</v>
      </c>
      <c r="B9" s="34">
        <f>-'NET OP INC'!$F$3</f>
        <v>-360000</v>
      </c>
      <c r="C9" s="34">
        <f>PROJECTION!C26</f>
        <v>29677.213288781699</v>
      </c>
      <c r="D9" s="34">
        <f>PROJECTION!D26</f>
        <v>71039.416441055728</v>
      </c>
      <c r="E9" s="34">
        <f>PROJECTION!E26</f>
        <v>74985.882112065548</v>
      </c>
      <c r="F9" s="34">
        <f>PROJECTION!G26</f>
        <v>77440.998645031679</v>
      </c>
      <c r="G9" s="34">
        <f>PROJECTION!H26</f>
        <v>187163.11761739204</v>
      </c>
      <c r="H9" s="34">
        <f>PROJECTION!I26+BASIS!I68</f>
        <v>2289023.0430015265</v>
      </c>
      <c r="I9" s="68">
        <f>IRR(B9:H9)</f>
        <v>0.4594637331232867</v>
      </c>
      <c r="J9" s="34">
        <f>B9+NPV('NET OP INC'!H30,C9:H9)</f>
        <v>1022407.1155241507</v>
      </c>
    </row>
    <row r="12" spans="1:10" x14ac:dyDescent="0.25">
      <c r="C12">
        <f>C9/((1+'NET OP INC'!$H$30)^SUMMARY!C3)</f>
        <v>26263.02060954133</v>
      </c>
      <c r="D12">
        <f>D9/((1+'NET OP INC'!$H$30)^SUMMARY!D3)</f>
        <v>55634.283374622712</v>
      </c>
      <c r="E12">
        <f>E9/((1+'NET OP INC'!$H$30)^SUMMARY!E3)</f>
        <v>51968.977766303193</v>
      </c>
      <c r="F12">
        <f>F9/((1+'NET OP INC'!$H$30)^SUMMARY!F3)</f>
        <v>47496.014759191174</v>
      </c>
      <c r="G12">
        <f>G9/((1+'NET OP INC'!$H$30)^SUMMARY!G3)</f>
        <v>101584.64173947298</v>
      </c>
      <c r="H12">
        <f>PROJECTION!I26/((1+'NET OP INC'!$H$30)^SUMMARY!H3)</f>
        <v>94925.761208411495</v>
      </c>
    </row>
    <row r="13" spans="1:10" x14ac:dyDescent="0.25">
      <c r="E13">
        <f>SUM(C12:E12)</f>
        <v>133866.28175046723</v>
      </c>
      <c r="H13">
        <f>SUM(F12:H12)</f>
        <v>244006.41770707566</v>
      </c>
    </row>
  </sheetData>
  <phoneticPr fontId="0" type="noConversion"/>
  <printOptions horizontalCentered="1" verticalCentered="1"/>
  <pageMargins left="0.75" right="0.75" top="1" bottom="1" header="0.5" footer="0.5"/>
  <pageSetup orientation="landscape" horizontalDpi="300" verticalDpi="300" r:id="rId1"/>
  <headerFooter alignWithMargins="0">
    <oddHeader>&amp;A</oddHeader>
    <oddFooter>&amp;L&amp;D &amp;F 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19</vt:i4>
      </vt:variant>
    </vt:vector>
  </HeadingPairs>
  <TitlesOfParts>
    <vt:vector size="26" baseType="lpstr">
      <vt:lpstr>INTRODUCTION</vt:lpstr>
      <vt:lpstr>NET OP INC</vt:lpstr>
      <vt:lpstr>AMORT</vt:lpstr>
      <vt:lpstr>ATCF</vt:lpstr>
      <vt:lpstr>PROJECTION</vt:lpstr>
      <vt:lpstr>BASIS</vt:lpstr>
      <vt:lpstr>SUMMARY</vt:lpstr>
      <vt:lpstr>ACCELERATION</vt:lpstr>
      <vt:lpstr>ANNVALINCR</vt:lpstr>
      <vt:lpstr>EXPENSES</vt:lpstr>
      <vt:lpstr>GOINGOUTCR</vt:lpstr>
      <vt:lpstr>LOGISTICCONST</vt:lpstr>
      <vt:lpstr>MAINT</vt:lpstr>
      <vt:lpstr>MNTHLYRENT</vt:lpstr>
      <vt:lpstr>NOI</vt:lpstr>
      <vt:lpstr>ORIGLNBAL</vt:lpstr>
      <vt:lpstr>ORIGLNPMT</vt:lpstr>
      <vt:lpstr>ORIGLNRATE</vt:lpstr>
      <vt:lpstr>print_amort_area</vt:lpstr>
      <vt:lpstr>print_atcf_area</vt:lpstr>
      <vt:lpstr>print_NOI_area</vt:lpstr>
      <vt:lpstr>print_projection_area</vt:lpstr>
      <vt:lpstr>print_summary_area</vt:lpstr>
      <vt:lpstr>print_tax_on_sale_area</vt:lpstr>
      <vt:lpstr>STBLAPPNRT</vt:lpstr>
      <vt:lpstr>VACANCY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STANDARD FORM B ANALYSIS</dc:title>
  <dc:creator>Roger J. Brown</dc:creator>
  <cp:lastModifiedBy>Roger J Brown</cp:lastModifiedBy>
  <cp:lastPrinted>2002-07-08T03:19:36Z</cp:lastPrinted>
  <dcterms:created xsi:type="dcterms:W3CDTF">2001-06-29T03:59:06Z</dcterms:created>
  <dcterms:modified xsi:type="dcterms:W3CDTF">2012-04-24T02:25:50Z</dcterms:modified>
</cp:coreProperties>
</file>