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2070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BASIS" sheetId="7" r:id="rId6"/>
    <sheet name="SUMMARY" sheetId="8" r:id="rId7"/>
  </sheets>
  <definedNames>
    <definedName name="_1__123Graph_ACHART_1" hidden="1">PROJECTION!$B$6:$G$6</definedName>
    <definedName name="_2__123Graph_BCHART_1" hidden="1">PROJECTION!$B$7:$G$7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print_atcf_area">ATCF!$A$2:$F$16</definedName>
    <definedName name="print_NOI_area">'NET OP INC'!$A$1:$H$34</definedName>
    <definedName name="print_projection_area">PROJECTION!$A$1:$I$27</definedName>
    <definedName name="print_rent_sched_area">#REF!</definedName>
    <definedName name="print_summary_area">SUMMARY!$A$1:$J$9</definedName>
    <definedName name="print_tax_on_sale_area">BASIS!$A$1:$H$28</definedName>
    <definedName name="STBLAPPNRT">'NET OP INC'!$H$33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F5" i="7" l="1"/>
  <c r="F6" i="7"/>
  <c r="F31" i="6"/>
  <c r="C10" i="6" l="1"/>
  <c r="C11" i="6" s="1"/>
  <c r="C12" i="6"/>
  <c r="D16" i="3"/>
  <c r="D17" i="3"/>
  <c r="B25" i="3" s="1"/>
  <c r="D6" i="3"/>
  <c r="F2" i="3" s="1"/>
  <c r="A35" i="3"/>
  <c r="F2" i="4"/>
  <c r="C23" i="6" s="1"/>
  <c r="E7" i="4"/>
  <c r="B9" i="3"/>
  <c r="B10" i="3"/>
  <c r="M19" i="4"/>
  <c r="M31" i="4" s="1"/>
  <c r="M43" i="4" s="1"/>
  <c r="M55" i="4"/>
  <c r="M67" i="4" s="1"/>
  <c r="F19" i="4"/>
  <c r="F31" i="4"/>
  <c r="F43" i="4"/>
  <c r="F55" i="4" s="1"/>
  <c r="F67" i="4" s="1"/>
  <c r="A34" i="5"/>
  <c r="A7" i="7"/>
  <c r="A6" i="7"/>
  <c r="A5" i="7"/>
  <c r="H6" i="3"/>
  <c r="G23" i="3"/>
  <c r="F6" i="3"/>
  <c r="A121" i="3"/>
  <c r="B1" i="3"/>
  <c r="B4" i="3"/>
  <c r="B19" i="3"/>
  <c r="B21" i="3"/>
  <c r="B17" i="3"/>
  <c r="B9" i="8"/>
  <c r="A27" i="6"/>
  <c r="B8" i="8"/>
  <c r="E6" i="3" l="1"/>
  <c r="D23" i="6"/>
  <c r="B24" i="3"/>
  <c r="E23" i="6"/>
  <c r="B22" i="3"/>
  <c r="C30" i="3"/>
  <c r="D32" i="3" s="1"/>
  <c r="D33" i="3"/>
  <c r="B26" i="3"/>
  <c r="B29" i="3"/>
  <c r="B27" i="3"/>
  <c r="B23" i="3"/>
  <c r="B20" i="3"/>
  <c r="B28" i="3"/>
  <c r="F1" i="3"/>
  <c r="B7" i="6"/>
  <c r="B8" i="4"/>
  <c r="D8" i="4"/>
  <c r="B6" i="6" l="1"/>
  <c r="B9" i="6" s="1"/>
  <c r="E17" i="7"/>
  <c r="B12" i="5"/>
  <c r="D13" i="5" s="1"/>
  <c r="B7" i="8"/>
  <c r="G2" i="3"/>
  <c r="G3" i="3" s="1"/>
  <c r="D2" i="3"/>
  <c r="D3" i="3"/>
  <c r="A13" i="3"/>
  <c r="B34" i="3"/>
  <c r="D2" i="5"/>
  <c r="C13" i="6"/>
  <c r="C14" i="6" s="1"/>
  <c r="B32" i="3"/>
  <c r="B6" i="7"/>
  <c r="C8" i="4"/>
  <c r="C19" i="6" l="1"/>
  <c r="C9" i="7" s="1"/>
  <c r="E19" i="6"/>
  <c r="D19" i="6"/>
  <c r="E8" i="4"/>
  <c r="E14" i="6"/>
  <c r="C15" i="6"/>
  <c r="C22" i="6"/>
  <c r="C24" i="6" s="1"/>
  <c r="C17" i="6"/>
  <c r="D14" i="6"/>
  <c r="C7" i="8"/>
  <c r="E6" i="6"/>
  <c r="D6" i="6"/>
  <c r="B5" i="7"/>
  <c r="B8" i="7" s="1"/>
  <c r="B8" i="6"/>
  <c r="B7" i="7" s="1"/>
  <c r="C6" i="6"/>
  <c r="G15" i="6" l="1"/>
  <c r="E22" i="6"/>
  <c r="E24" i="6" s="1"/>
  <c r="E7" i="8"/>
  <c r="E15" i="6"/>
  <c r="E17" i="6"/>
  <c r="C5" i="7"/>
  <c r="D9" i="4"/>
  <c r="B9" i="4"/>
  <c r="C9" i="4" s="1"/>
  <c r="E9" i="4" s="1"/>
  <c r="D22" i="6"/>
  <c r="D24" i="6" s="1"/>
  <c r="D15" i="6"/>
  <c r="D17" i="6"/>
  <c r="D7" i="8"/>
  <c r="D5" i="7"/>
  <c r="C8" i="8"/>
  <c r="E5" i="7"/>
  <c r="E9" i="7"/>
  <c r="D9" i="7"/>
  <c r="D8" i="8" l="1"/>
  <c r="B10" i="4"/>
  <c r="D10" i="4"/>
  <c r="E8" i="8"/>
  <c r="E18" i="7"/>
  <c r="E25" i="7"/>
  <c r="E16" i="7"/>
  <c r="E11" i="7"/>
  <c r="E19" i="7" s="1"/>
  <c r="C10" i="4" l="1"/>
  <c r="E10" i="4" s="1"/>
  <c r="D11" i="4" s="1"/>
  <c r="E21" i="7"/>
  <c r="E22" i="7" s="1"/>
  <c r="E23" i="7" s="1"/>
  <c r="E24" i="7" s="1"/>
  <c r="E26" i="7" s="1"/>
  <c r="B11" i="4" l="1"/>
  <c r="C11" i="4"/>
  <c r="E11" i="4" s="1"/>
  <c r="B12" i="4" l="1"/>
  <c r="D12" i="4"/>
  <c r="C12" i="4" l="1"/>
  <c r="E12" i="4" s="1"/>
  <c r="D13" i="4"/>
  <c r="B13" i="4"/>
  <c r="C13" i="4" s="1"/>
  <c r="E13" i="4" s="1"/>
  <c r="B14" i="4" l="1"/>
  <c r="D14" i="4"/>
  <c r="C14" i="4" l="1"/>
  <c r="E14" i="4" s="1"/>
  <c r="D15" i="4" l="1"/>
  <c r="B15" i="4"/>
  <c r="C15" i="4" s="1"/>
  <c r="E15" i="4" s="1"/>
  <c r="B16" i="4" l="1"/>
  <c r="D16" i="4"/>
  <c r="C16" i="4" l="1"/>
  <c r="E16" i="4" s="1"/>
  <c r="D17" i="4"/>
  <c r="B17" i="4"/>
  <c r="C17" i="4" s="1"/>
  <c r="E17" i="4" s="1"/>
  <c r="D18" i="4" l="1"/>
  <c r="B18" i="4"/>
  <c r="C18" i="4" l="1"/>
  <c r="E18" i="4" s="1"/>
  <c r="D19" i="4" l="1"/>
  <c r="B19" i="4"/>
  <c r="C19" i="4" s="1"/>
  <c r="C5" i="5" s="1"/>
  <c r="D8" i="5" s="1"/>
  <c r="E19" i="4" l="1"/>
  <c r="C4" i="5"/>
  <c r="C6" i="5" s="1"/>
  <c r="C18" i="6"/>
  <c r="C20" i="6" s="1"/>
  <c r="C25" i="6" s="1"/>
  <c r="C26" i="6" s="1"/>
  <c r="C9" i="8" s="1"/>
  <c r="C12" i="8" l="1"/>
  <c r="C7" i="5"/>
  <c r="D6" i="5"/>
  <c r="B20" i="4"/>
  <c r="C20" i="4" s="1"/>
  <c r="E20" i="4" s="1"/>
  <c r="D20" i="4"/>
  <c r="C7" i="6"/>
  <c r="D21" i="4" l="1"/>
  <c r="B21" i="4"/>
  <c r="C21" i="4" s="1"/>
  <c r="E21" i="4" s="1"/>
  <c r="F6" i="5"/>
  <c r="D7" i="5"/>
  <c r="C6" i="7"/>
  <c r="C8" i="7" s="1"/>
  <c r="C8" i="6"/>
  <c r="C7" i="7" s="1"/>
  <c r="B22" i="4" l="1"/>
  <c r="D22" i="4"/>
  <c r="F7" i="5"/>
  <c r="D9" i="5"/>
  <c r="D14" i="5" s="1"/>
  <c r="D15" i="5" s="1"/>
  <c r="E15" i="5" s="1"/>
  <c r="E7" i="5"/>
  <c r="E16" i="5" l="1"/>
  <c r="F16" i="5" s="1"/>
  <c r="C22" i="4"/>
  <c r="E22" i="4" s="1"/>
  <c r="D23" i="4" l="1"/>
  <c r="B23" i="4"/>
  <c r="C23" i="4" s="1"/>
  <c r="E23" i="4" s="1"/>
  <c r="B24" i="4" l="1"/>
  <c r="D24" i="4"/>
  <c r="C24" i="4" l="1"/>
  <c r="E24" i="4" s="1"/>
  <c r="D25" i="4"/>
  <c r="B25" i="4"/>
  <c r="C25" i="4" s="1"/>
  <c r="E25" i="4" s="1"/>
  <c r="B26" i="4" l="1"/>
  <c r="D26" i="4"/>
  <c r="C26" i="4" l="1"/>
  <c r="E26" i="4" s="1"/>
  <c r="D27" i="4"/>
  <c r="B27" i="4"/>
  <c r="C27" i="4" s="1"/>
  <c r="E27" i="4" s="1"/>
  <c r="B28" i="4" l="1"/>
  <c r="D28" i="4"/>
  <c r="C28" i="4" l="1"/>
  <c r="E28" i="4" s="1"/>
  <c r="D29" i="4"/>
  <c r="B29" i="4"/>
  <c r="C29" i="4" s="1"/>
  <c r="E29" i="4" s="1"/>
  <c r="B30" i="4" l="1"/>
  <c r="D30" i="4"/>
  <c r="C30" i="4" l="1"/>
  <c r="E30" i="4" s="1"/>
  <c r="D31" i="4" l="1"/>
  <c r="D18" i="6" s="1"/>
  <c r="D20" i="6" s="1"/>
  <c r="D25" i="6" s="1"/>
  <c r="D26" i="6" s="1"/>
  <c r="D9" i="8" s="1"/>
  <c r="B31" i="4"/>
  <c r="C31" i="4" l="1"/>
  <c r="E31" i="4" s="1"/>
  <c r="D12" i="8"/>
  <c r="D32" i="4" l="1"/>
  <c r="B32" i="4"/>
  <c r="C32" i="4" s="1"/>
  <c r="E32" i="4" s="1"/>
  <c r="D7" i="6"/>
  <c r="D33" i="4" l="1"/>
  <c r="B33" i="4"/>
  <c r="C33" i="4" s="1"/>
  <c r="E33" i="4" s="1"/>
  <c r="D6" i="7"/>
  <c r="D8" i="7" s="1"/>
  <c r="D8" i="6"/>
  <c r="D7" i="7" s="1"/>
  <c r="D34" i="4" l="1"/>
  <c r="B34" i="4"/>
  <c r="C34" i="4" s="1"/>
  <c r="E34" i="4" s="1"/>
  <c r="D35" i="4" l="1"/>
  <c r="B35" i="4"/>
  <c r="C35" i="4" s="1"/>
  <c r="E35" i="4" s="1"/>
  <c r="B36" i="4" l="1"/>
  <c r="D36" i="4"/>
  <c r="C36" i="4" l="1"/>
  <c r="E36" i="4" s="1"/>
  <c r="D37" i="4"/>
  <c r="B37" i="4"/>
  <c r="C37" i="4" s="1"/>
  <c r="E37" i="4" s="1"/>
  <c r="B38" i="4" l="1"/>
  <c r="D38" i="4"/>
  <c r="C38" i="4" l="1"/>
  <c r="E38" i="4" s="1"/>
  <c r="D39" i="4"/>
  <c r="B39" i="4"/>
  <c r="C39" i="4" s="1"/>
  <c r="E39" i="4" s="1"/>
  <c r="B40" i="4" l="1"/>
  <c r="D40" i="4"/>
  <c r="C40" i="4" l="1"/>
  <c r="E40" i="4" s="1"/>
  <c r="D41" i="4" l="1"/>
  <c r="B41" i="4"/>
  <c r="C41" i="4" s="1"/>
  <c r="E41" i="4" s="1"/>
  <c r="B42" i="4" l="1"/>
  <c r="D42" i="4"/>
  <c r="C42" i="4" l="1"/>
  <c r="E42" i="4" s="1"/>
  <c r="D43" i="4" l="1"/>
  <c r="E18" i="6" s="1"/>
  <c r="E20" i="6" s="1"/>
  <c r="E25" i="6" s="1"/>
  <c r="E26" i="6" s="1"/>
  <c r="E9" i="8" s="1"/>
  <c r="B43" i="4"/>
  <c r="C43" i="4" s="1"/>
  <c r="E43" i="4" s="1"/>
  <c r="B44" i="4" l="1"/>
  <c r="E7" i="6"/>
  <c r="D44" i="4"/>
  <c r="E12" i="8"/>
  <c r="E13" i="8" s="1"/>
  <c r="E6" i="7" l="1"/>
  <c r="E8" i="7" s="1"/>
  <c r="E8" i="6"/>
  <c r="E7" i="7" s="1"/>
  <c r="E12" i="7" s="1"/>
  <c r="E27" i="7" s="1"/>
  <c r="F7" i="7" s="1"/>
  <c r="C44" i="4"/>
  <c r="E44" i="4" s="1"/>
  <c r="F8" i="6" l="1"/>
  <c r="D45" i="4"/>
  <c r="B45" i="4"/>
  <c r="C45" i="4" s="1"/>
  <c r="E45" i="4" s="1"/>
  <c r="B46" i="4" l="1"/>
  <c r="D46" i="4"/>
  <c r="I17" i="7"/>
  <c r="F6" i="6"/>
  <c r="F30" i="6" s="1"/>
  <c r="I6" i="6" l="1"/>
  <c r="B29" i="5"/>
  <c r="D30" i="5" s="1"/>
  <c r="G6" i="6"/>
  <c r="H6" i="6"/>
  <c r="K2" i="4"/>
  <c r="F8" i="7"/>
  <c r="F7" i="6"/>
  <c r="F9" i="6" s="1"/>
  <c r="G14" i="6" s="1"/>
  <c r="C46" i="4"/>
  <c r="E46" i="4" s="1"/>
  <c r="D19" i="5" l="1"/>
  <c r="G22" i="6"/>
  <c r="H14" i="6"/>
  <c r="F7" i="8"/>
  <c r="I14" i="6"/>
  <c r="G17" i="6"/>
  <c r="M2" i="4"/>
  <c r="L7" i="4"/>
  <c r="G5" i="7"/>
  <c r="G19" i="6"/>
  <c r="G9" i="7" s="1"/>
  <c r="I19" i="6"/>
  <c r="H19" i="6"/>
  <c r="H5" i="7"/>
  <c r="D47" i="4"/>
  <c r="B47" i="4"/>
  <c r="I5" i="7"/>
  <c r="I23" i="6" l="1"/>
  <c r="G23" i="6"/>
  <c r="G24" i="6" s="1"/>
  <c r="H23" i="6"/>
  <c r="I17" i="6"/>
  <c r="I15" i="6"/>
  <c r="I22" i="6"/>
  <c r="K8" i="4"/>
  <c r="I8" i="4"/>
  <c r="I11" i="7"/>
  <c r="I19" i="7" s="1"/>
  <c r="I16" i="7"/>
  <c r="H9" i="7"/>
  <c r="I9" i="7"/>
  <c r="C47" i="4"/>
  <c r="E47" i="4" s="1"/>
  <c r="H17" i="6"/>
  <c r="H15" i="6"/>
  <c r="H22" i="6"/>
  <c r="G7" i="8"/>
  <c r="I24" i="6" l="1"/>
  <c r="H24" i="6"/>
  <c r="G8" i="8" s="1"/>
  <c r="F8" i="8"/>
  <c r="B48" i="4"/>
  <c r="D48" i="4"/>
  <c r="I18" i="7"/>
  <c r="I21" i="7" s="1"/>
  <c r="I22" i="7" s="1"/>
  <c r="I23" i="7" s="1"/>
  <c r="I24" i="7" s="1"/>
  <c r="I26" i="7" s="1"/>
  <c r="I67" i="7" s="1"/>
  <c r="I25" i="7"/>
  <c r="J8" i="4"/>
  <c r="L8" i="4" l="1"/>
  <c r="C48" i="4"/>
  <c r="E48" i="4" s="1"/>
  <c r="I9" i="4" l="1"/>
  <c r="K9" i="4"/>
  <c r="D49" i="4"/>
  <c r="B49" i="4"/>
  <c r="J9" i="4" l="1"/>
  <c r="L9" i="4" s="1"/>
  <c r="K10" i="4" s="1"/>
  <c r="C49" i="4"/>
  <c r="E49" i="4" s="1"/>
  <c r="B50" i="4"/>
  <c r="D50" i="4"/>
  <c r="I10" i="4" l="1"/>
  <c r="J10" i="4"/>
  <c r="L10" i="4" s="1"/>
  <c r="C50" i="4"/>
  <c r="E50" i="4" s="1"/>
  <c r="D51" i="4" l="1"/>
  <c r="B51" i="4"/>
  <c r="C51" i="4" s="1"/>
  <c r="E51" i="4" s="1"/>
  <c r="K11" i="4"/>
  <c r="I11" i="4"/>
  <c r="J11" i="4" l="1"/>
  <c r="L11" i="4" s="1"/>
  <c r="I12" i="4" s="1"/>
  <c r="B52" i="4"/>
  <c r="D52" i="4"/>
  <c r="K12" i="4" l="1"/>
  <c r="J12" i="4" s="1"/>
  <c r="L12" i="4" s="1"/>
  <c r="C52" i="4"/>
  <c r="E52" i="4" s="1"/>
  <c r="K13" i="4" l="1"/>
  <c r="I13" i="4"/>
  <c r="J13" i="4"/>
  <c r="L13" i="4" s="1"/>
  <c r="D53" i="4"/>
  <c r="B53" i="4"/>
  <c r="C53" i="4" l="1"/>
  <c r="E53" i="4" s="1"/>
  <c r="K14" i="4"/>
  <c r="I14" i="4"/>
  <c r="J14" i="4" l="1"/>
  <c r="L14" i="4" s="1"/>
  <c r="I15" i="4"/>
  <c r="K15" i="4"/>
  <c r="B54" i="4"/>
  <c r="D54" i="4"/>
  <c r="J15" i="4" l="1"/>
  <c r="L15" i="4" s="1"/>
  <c r="K16" i="4" s="1"/>
  <c r="C54" i="4"/>
  <c r="E54" i="4" s="1"/>
  <c r="I16" i="4" l="1"/>
  <c r="J16" i="4" s="1"/>
  <c r="L16" i="4" s="1"/>
  <c r="K17" i="4"/>
  <c r="I17" i="4"/>
  <c r="J17" i="4" s="1"/>
  <c r="L17" i="4" s="1"/>
  <c r="D55" i="4"/>
  <c r="B55" i="4"/>
  <c r="C55" i="4" l="1"/>
  <c r="E55" i="4" s="1"/>
  <c r="B56" i="4"/>
  <c r="D56" i="4"/>
  <c r="K18" i="4"/>
  <c r="I18" i="4"/>
  <c r="J18" i="4" l="1"/>
  <c r="L18" i="4" s="1"/>
  <c r="I19" i="4" s="1"/>
  <c r="J19" i="4" s="1"/>
  <c r="C22" i="5" s="1"/>
  <c r="D25" i="5" s="1"/>
  <c r="K19" i="4"/>
  <c r="C56" i="4"/>
  <c r="E56" i="4" s="1"/>
  <c r="B57" i="4" l="1"/>
  <c r="D57" i="4"/>
  <c r="L19" i="4"/>
  <c r="C21" i="5"/>
  <c r="C23" i="5" s="1"/>
  <c r="G18" i="6"/>
  <c r="G20" i="6" s="1"/>
  <c r="G25" i="6" s="1"/>
  <c r="G26" i="6" s="1"/>
  <c r="F9" i="8" s="1"/>
  <c r="D23" i="5" l="1"/>
  <c r="C24" i="5"/>
  <c r="F12" i="8"/>
  <c r="K20" i="4"/>
  <c r="I20" i="4"/>
  <c r="J20" i="4" s="1"/>
  <c r="L20" i="4" s="1"/>
  <c r="G7" i="6"/>
  <c r="C57" i="4"/>
  <c r="E57" i="4" s="1"/>
  <c r="I21" i="4" l="1"/>
  <c r="K21" i="4"/>
  <c r="G6" i="7"/>
  <c r="G8" i="7" s="1"/>
  <c r="G8" i="6"/>
  <c r="G7" i="7" s="1"/>
  <c r="B58" i="4"/>
  <c r="D58" i="4"/>
  <c r="F23" i="5"/>
  <c r="D24" i="5"/>
  <c r="C58" i="4" l="1"/>
  <c r="E58" i="4" s="1"/>
  <c r="B59" i="4"/>
  <c r="C59" i="4" s="1"/>
  <c r="E59" i="4" s="1"/>
  <c r="D59" i="4"/>
  <c r="D26" i="5"/>
  <c r="D31" i="5" s="1"/>
  <c r="D32" i="5" s="1"/>
  <c r="E32" i="5" s="1"/>
  <c r="F24" i="5"/>
  <c r="E24" i="5"/>
  <c r="J21" i="4"/>
  <c r="L21" i="4" s="1"/>
  <c r="E33" i="5" l="1"/>
  <c r="F33" i="5" s="1"/>
  <c r="B60" i="4"/>
  <c r="D60" i="4"/>
  <c r="K22" i="4"/>
  <c r="I22" i="4"/>
  <c r="J22" i="4" s="1"/>
  <c r="L22" i="4" s="1"/>
  <c r="C60" i="4" l="1"/>
  <c r="E60" i="4" s="1"/>
  <c r="K23" i="4"/>
  <c r="I23" i="4"/>
  <c r="D61" i="4"/>
  <c r="B61" i="4"/>
  <c r="C61" i="4" s="1"/>
  <c r="E61" i="4" s="1"/>
  <c r="J23" i="4" l="1"/>
  <c r="L23" i="4" s="1"/>
  <c r="I24" i="4" s="1"/>
  <c r="B62" i="4"/>
  <c r="D62" i="4"/>
  <c r="K24" i="4"/>
  <c r="J24" i="4" l="1"/>
  <c r="L24" i="4" s="1"/>
  <c r="C62" i="4"/>
  <c r="E62" i="4" s="1"/>
  <c r="D63" i="4" l="1"/>
  <c r="B63" i="4"/>
  <c r="C63" i="4" s="1"/>
  <c r="E63" i="4" s="1"/>
  <c r="K25" i="4"/>
  <c r="I25" i="4"/>
  <c r="J25" i="4" s="1"/>
  <c r="L25" i="4" s="1"/>
  <c r="I26" i="4" l="1"/>
  <c r="K26" i="4"/>
  <c r="B64" i="4"/>
  <c r="D64" i="4"/>
  <c r="C64" i="4" l="1"/>
  <c r="E64" i="4" s="1"/>
  <c r="D65" i="4"/>
  <c r="B65" i="4"/>
  <c r="C65" i="4" s="1"/>
  <c r="E65" i="4" s="1"/>
  <c r="J26" i="4"/>
  <c r="L26" i="4" s="1"/>
  <c r="B66" i="4" l="1"/>
  <c r="D66" i="4"/>
  <c r="K27" i="4"/>
  <c r="I27" i="4"/>
  <c r="J27" i="4" l="1"/>
  <c r="L27" i="4" s="1"/>
  <c r="I28" i="4"/>
  <c r="K28" i="4"/>
  <c r="C66" i="4"/>
  <c r="E66" i="4" s="1"/>
  <c r="D67" i="4" l="1"/>
  <c r="B67" i="4"/>
  <c r="C67" i="4" s="1"/>
  <c r="E67" i="4" s="1"/>
  <c r="J28" i="4"/>
  <c r="L28" i="4" s="1"/>
  <c r="B68" i="4" l="1"/>
  <c r="D68" i="4"/>
  <c r="K29" i="4"/>
  <c r="I29" i="4"/>
  <c r="J29" i="4" l="1"/>
  <c r="L29" i="4" s="1"/>
  <c r="I30" i="4" s="1"/>
  <c r="C68" i="4"/>
  <c r="E68" i="4" s="1"/>
  <c r="D69" i="4" s="1"/>
  <c r="K30" i="4"/>
  <c r="B69" i="4"/>
  <c r="C69" i="4" l="1"/>
  <c r="E69" i="4" s="1"/>
  <c r="B70" i="4"/>
  <c r="D70" i="4"/>
  <c r="J30" i="4"/>
  <c r="L30" i="4" s="1"/>
  <c r="C70" i="4" l="1"/>
  <c r="E70" i="4" s="1"/>
  <c r="K31" i="4"/>
  <c r="H18" i="6" s="1"/>
  <c r="H20" i="6" s="1"/>
  <c r="H25" i="6" s="1"/>
  <c r="H26" i="6" s="1"/>
  <c r="G9" i="8" s="1"/>
  <c r="I31" i="4"/>
  <c r="D71" i="4"/>
  <c r="B71" i="4"/>
  <c r="J31" i="4" l="1"/>
  <c r="L31" i="4" s="1"/>
  <c r="I32" i="4"/>
  <c r="K32" i="4"/>
  <c r="H7" i="6"/>
  <c r="C71" i="4"/>
  <c r="E71" i="4" s="1"/>
  <c r="G12" i="8"/>
  <c r="J32" i="4" l="1"/>
  <c r="L32" i="4" s="1"/>
  <c r="K33" i="4" s="1"/>
  <c r="B72" i="4"/>
  <c r="D72" i="4"/>
  <c r="H6" i="7"/>
  <c r="H8" i="7" s="1"/>
  <c r="H8" i="6"/>
  <c r="H7" i="7" s="1"/>
  <c r="I33" i="4" l="1"/>
  <c r="C72" i="4"/>
  <c r="E72" i="4" s="1"/>
  <c r="J33" i="4"/>
  <c r="L33" i="4" s="1"/>
  <c r="I34" i="4" l="1"/>
  <c r="K34" i="4"/>
  <c r="D73" i="4"/>
  <c r="B73" i="4"/>
  <c r="C73" i="4" s="1"/>
  <c r="E73" i="4" s="1"/>
  <c r="B74" i="4" l="1"/>
  <c r="D74" i="4"/>
  <c r="J34" i="4"/>
  <c r="L34" i="4" s="1"/>
  <c r="K35" i="4" l="1"/>
  <c r="I35" i="4"/>
  <c r="J35" i="4" s="1"/>
  <c r="L35" i="4" s="1"/>
  <c r="C74" i="4"/>
  <c r="E74" i="4" s="1"/>
  <c r="I36" i="4" l="1"/>
  <c r="K36" i="4"/>
  <c r="B75" i="4"/>
  <c r="D75" i="4"/>
  <c r="C75" i="4" l="1"/>
  <c r="E75" i="4" s="1"/>
  <c r="B76" i="4"/>
  <c r="D76" i="4"/>
  <c r="J36" i="4"/>
  <c r="L36" i="4" s="1"/>
  <c r="K37" i="4" l="1"/>
  <c r="I37" i="4"/>
  <c r="J37" i="4" s="1"/>
  <c r="L37" i="4" s="1"/>
  <c r="C76" i="4"/>
  <c r="E76" i="4" s="1"/>
  <c r="I38" i="4" l="1"/>
  <c r="K38" i="4"/>
  <c r="D77" i="4"/>
  <c r="B77" i="4"/>
  <c r="C77" i="4" s="1"/>
  <c r="E77" i="4" s="1"/>
  <c r="B78" i="4" l="1"/>
  <c r="D78" i="4"/>
  <c r="J38" i="4"/>
  <c r="L38" i="4" s="1"/>
  <c r="C78" i="4" l="1"/>
  <c r="E78" i="4" s="1"/>
  <c r="D79" i="4"/>
  <c r="B79" i="4"/>
  <c r="K39" i="4"/>
  <c r="I39" i="4"/>
  <c r="C79" i="4" l="1"/>
  <c r="E79" i="4" s="1"/>
  <c r="J39" i="4"/>
  <c r="L39" i="4" s="1"/>
  <c r="I40" i="4"/>
  <c r="K40" i="4"/>
  <c r="B80" i="4"/>
  <c r="D80" i="4"/>
  <c r="C80" i="4" l="1"/>
  <c r="E80" i="4" s="1"/>
  <c r="J40" i="4"/>
  <c r="L40" i="4" s="1"/>
  <c r="D81" i="4" l="1"/>
  <c r="B81" i="4"/>
  <c r="C81" i="4" s="1"/>
  <c r="E81" i="4" s="1"/>
  <c r="K41" i="4"/>
  <c r="I41" i="4"/>
  <c r="J41" i="4" s="1"/>
  <c r="L41" i="4" s="1"/>
  <c r="I42" i="4" l="1"/>
  <c r="K42" i="4"/>
  <c r="B82" i="4"/>
  <c r="D82" i="4"/>
  <c r="J42" i="4" l="1"/>
  <c r="L42" i="4" s="1"/>
  <c r="K43" i="4" s="1"/>
  <c r="I18" i="6" s="1"/>
  <c r="I20" i="6" s="1"/>
  <c r="I25" i="6" s="1"/>
  <c r="I26" i="6" s="1"/>
  <c r="C82" i="4"/>
  <c r="E82" i="4" s="1"/>
  <c r="I43" i="4" l="1"/>
  <c r="J43" i="4" s="1"/>
  <c r="L43" i="4" s="1"/>
  <c r="D83" i="4"/>
  <c r="B83" i="4"/>
  <c r="I44" i="4"/>
  <c r="I7" i="6"/>
  <c r="K44" i="4"/>
  <c r="H12" i="8"/>
  <c r="H13" i="8" s="1"/>
  <c r="I6" i="7" l="1"/>
  <c r="I8" i="7" s="1"/>
  <c r="I8" i="6"/>
  <c r="I7" i="7" s="1"/>
  <c r="I12" i="7" s="1"/>
  <c r="I66" i="7" s="1"/>
  <c r="I68" i="7" s="1"/>
  <c r="J44" i="4"/>
  <c r="L44" i="4" s="1"/>
  <c r="C83" i="4"/>
  <c r="E83" i="4" s="1"/>
  <c r="B84" i="4" l="1"/>
  <c r="D84" i="4"/>
  <c r="K45" i="4"/>
  <c r="I45" i="4"/>
  <c r="J45" i="4" s="1"/>
  <c r="L45" i="4" s="1"/>
  <c r="H7" i="8"/>
  <c r="I7" i="8" s="1"/>
  <c r="H8" i="8"/>
  <c r="I8" i="8" s="1"/>
  <c r="H9" i="8"/>
  <c r="C84" i="4" l="1"/>
  <c r="E84" i="4" s="1"/>
  <c r="I46" i="4"/>
  <c r="K46" i="4"/>
  <c r="D85" i="4"/>
  <c r="B85" i="4"/>
  <c r="C85" i="4" s="1"/>
  <c r="E85" i="4" s="1"/>
  <c r="J9" i="8"/>
  <c r="H27" i="3" s="1"/>
  <c r="I9" i="8"/>
  <c r="H26" i="3" s="1"/>
  <c r="B86" i="4" l="1"/>
  <c r="D86" i="4"/>
  <c r="J46" i="4"/>
  <c r="L46" i="4" s="1"/>
  <c r="K47" i="4" l="1"/>
  <c r="I47" i="4"/>
  <c r="J47" i="4" s="1"/>
  <c r="L47" i="4" s="1"/>
  <c r="C86" i="4"/>
  <c r="E86" i="4" s="1"/>
  <c r="I48" i="4" l="1"/>
  <c r="K48" i="4"/>
  <c r="D87" i="4"/>
  <c r="B87" i="4"/>
  <c r="C87" i="4" l="1"/>
  <c r="E87" i="4" s="1"/>
  <c r="B88" i="4"/>
  <c r="D88" i="4"/>
  <c r="J48" i="4"/>
  <c r="L48" i="4" s="1"/>
  <c r="C88" i="4" l="1"/>
  <c r="E88" i="4" s="1"/>
  <c r="K49" i="4"/>
  <c r="I49" i="4"/>
  <c r="B89" i="4"/>
  <c r="D89" i="4"/>
  <c r="C89" i="4" l="1"/>
  <c r="E89" i="4" s="1"/>
  <c r="J49" i="4"/>
  <c r="L49" i="4" s="1"/>
  <c r="I50" i="4" s="1"/>
  <c r="B90" i="4"/>
  <c r="C90" i="4" s="1"/>
  <c r="E90" i="4" s="1"/>
  <c r="D90" i="4"/>
  <c r="K50" i="4" l="1"/>
  <c r="J50" i="4"/>
  <c r="L50" i="4" s="1"/>
  <c r="B91" i="4"/>
  <c r="D91" i="4"/>
  <c r="C91" i="4" l="1"/>
  <c r="E91" i="4" s="1"/>
  <c r="K51" i="4"/>
  <c r="I51" i="4"/>
  <c r="J51" i="4" s="1"/>
  <c r="L51" i="4" s="1"/>
  <c r="I52" i="4" l="1"/>
  <c r="K52" i="4"/>
  <c r="B92" i="4"/>
  <c r="D92" i="4"/>
  <c r="C92" i="4" l="1"/>
  <c r="E92" i="4" s="1"/>
  <c r="J52" i="4"/>
  <c r="L52" i="4" s="1"/>
  <c r="K53" i="4" l="1"/>
  <c r="I53" i="4"/>
  <c r="J53" i="4" s="1"/>
  <c r="L53" i="4" s="1"/>
  <c r="D93" i="4"/>
  <c r="B93" i="4"/>
  <c r="C93" i="4" s="1"/>
  <c r="E93" i="4" s="1"/>
  <c r="B94" i="4" l="1"/>
  <c r="D94" i="4"/>
  <c r="I54" i="4"/>
  <c r="K54" i="4"/>
  <c r="J54" i="4" l="1"/>
  <c r="L54" i="4" s="1"/>
  <c r="C94" i="4"/>
  <c r="E94" i="4" s="1"/>
  <c r="D95" i="4" l="1"/>
  <c r="B95" i="4"/>
  <c r="C95" i="4" s="1"/>
  <c r="E95" i="4" s="1"/>
  <c r="K55" i="4"/>
  <c r="I55" i="4"/>
  <c r="J55" i="4" s="1"/>
  <c r="L55" i="4" s="1"/>
  <c r="I56" i="4" l="1"/>
  <c r="K56" i="4"/>
  <c r="B96" i="4"/>
  <c r="D96" i="4"/>
  <c r="C96" i="4" l="1"/>
  <c r="E96" i="4" s="1"/>
  <c r="J56" i="4"/>
  <c r="L56" i="4" s="1"/>
  <c r="K57" i="4" l="1"/>
  <c r="I57" i="4"/>
  <c r="J57" i="4" s="1"/>
  <c r="L57" i="4" s="1"/>
  <c r="D97" i="4"/>
  <c r="B97" i="4"/>
  <c r="C97" i="4" s="1"/>
  <c r="E97" i="4" s="1"/>
  <c r="B98" i="4" l="1"/>
  <c r="D98" i="4"/>
  <c r="I58" i="4"/>
  <c r="K58" i="4"/>
  <c r="J58" i="4" l="1"/>
  <c r="L58" i="4" s="1"/>
  <c r="C98" i="4"/>
  <c r="E98" i="4" s="1"/>
  <c r="D99" i="4" l="1"/>
  <c r="B99" i="4"/>
  <c r="C99" i="4" s="1"/>
  <c r="E99" i="4" s="1"/>
  <c r="K59" i="4"/>
  <c r="I59" i="4"/>
  <c r="J59" i="4" s="1"/>
  <c r="L59" i="4" s="1"/>
  <c r="I60" i="4" l="1"/>
  <c r="K60" i="4"/>
  <c r="B100" i="4"/>
  <c r="D100" i="4"/>
  <c r="C100" i="4" l="1"/>
  <c r="E100" i="4" s="1"/>
  <c r="J60" i="4"/>
  <c r="L60" i="4" s="1"/>
  <c r="K61" i="4" l="1"/>
  <c r="I61" i="4"/>
  <c r="D101" i="4"/>
  <c r="B101" i="4"/>
  <c r="C101" i="4" s="1"/>
  <c r="E101" i="4" s="1"/>
  <c r="J61" i="4" l="1"/>
  <c r="L61" i="4" s="1"/>
  <c r="B102" i="4"/>
  <c r="D102" i="4"/>
  <c r="I62" i="4"/>
  <c r="K62" i="4"/>
  <c r="J62" i="4" l="1"/>
  <c r="L62" i="4" s="1"/>
  <c r="C102" i="4"/>
  <c r="E102" i="4" s="1"/>
  <c r="D103" i="4" l="1"/>
  <c r="B103" i="4"/>
  <c r="C103" i="4" s="1"/>
  <c r="E103" i="4" s="1"/>
  <c r="K63" i="4"/>
  <c r="I63" i="4"/>
  <c r="J63" i="4" s="1"/>
  <c r="L63" i="4" s="1"/>
  <c r="I64" i="4" l="1"/>
  <c r="K64" i="4"/>
  <c r="B104" i="4"/>
  <c r="D104" i="4"/>
  <c r="C104" i="4" l="1"/>
  <c r="E104" i="4" s="1"/>
  <c r="J64" i="4"/>
  <c r="L64" i="4" s="1"/>
  <c r="K65" i="4" l="1"/>
  <c r="I65" i="4"/>
  <c r="J65" i="4" s="1"/>
  <c r="L65" i="4" s="1"/>
  <c r="B105" i="4"/>
  <c r="D105" i="4"/>
  <c r="C105" i="4" l="1"/>
  <c r="E105" i="4" s="1"/>
  <c r="B106" i="4"/>
  <c r="D106" i="4"/>
  <c r="I66" i="4"/>
  <c r="K66" i="4"/>
  <c r="J66" i="4" l="1"/>
  <c r="L66" i="4" s="1"/>
  <c r="C106" i="4"/>
  <c r="E106" i="4" s="1"/>
  <c r="B107" i="4" l="1"/>
  <c r="D107" i="4"/>
  <c r="K67" i="4"/>
  <c r="I67" i="4"/>
  <c r="J67" i="4" s="1"/>
  <c r="L67" i="4" s="1"/>
  <c r="C107" i="4" l="1"/>
  <c r="E107" i="4" s="1"/>
  <c r="I68" i="4"/>
  <c r="K68" i="4"/>
  <c r="B108" i="4"/>
  <c r="D108" i="4"/>
  <c r="C108" i="4" l="1"/>
  <c r="E108" i="4" s="1"/>
  <c r="J68" i="4"/>
  <c r="L68" i="4" s="1"/>
  <c r="K69" i="4" l="1"/>
  <c r="I69" i="4"/>
  <c r="D109" i="4"/>
  <c r="B109" i="4"/>
  <c r="C109" i="4" s="1"/>
  <c r="E109" i="4" s="1"/>
  <c r="J69" i="4" l="1"/>
  <c r="L69" i="4" s="1"/>
  <c r="B110" i="4"/>
  <c r="D110" i="4"/>
  <c r="I70" i="4"/>
  <c r="K70" i="4"/>
  <c r="J70" i="4" l="1"/>
  <c r="L70" i="4" s="1"/>
  <c r="C110" i="4"/>
  <c r="E110" i="4" s="1"/>
  <c r="D111" i="4" l="1"/>
  <c r="B111" i="4"/>
  <c r="C111" i="4" s="1"/>
  <c r="E111" i="4" s="1"/>
  <c r="K71" i="4"/>
  <c r="I71" i="4"/>
  <c r="J71" i="4" s="1"/>
  <c r="L71" i="4" s="1"/>
  <c r="I72" i="4" l="1"/>
  <c r="K72" i="4"/>
  <c r="B112" i="4"/>
  <c r="D112" i="4"/>
  <c r="C112" i="4" l="1"/>
  <c r="E112" i="4" s="1"/>
  <c r="D113" i="4"/>
  <c r="B113" i="4"/>
  <c r="J72" i="4"/>
  <c r="L72" i="4" s="1"/>
  <c r="C113" i="4" l="1"/>
  <c r="E113" i="4" s="1"/>
  <c r="K73" i="4"/>
  <c r="I73" i="4"/>
  <c r="J73" i="4" l="1"/>
  <c r="L73" i="4" s="1"/>
  <c r="B114" i="4"/>
  <c r="D114" i="4"/>
  <c r="C114" i="4" l="1"/>
  <c r="E114" i="4" s="1"/>
  <c r="I74" i="4"/>
  <c r="K74" i="4"/>
  <c r="J74" i="4" l="1"/>
  <c r="L74" i="4" s="1"/>
  <c r="K75" i="4"/>
  <c r="I75" i="4"/>
  <c r="J75" i="4" s="1"/>
  <c r="L75" i="4" s="1"/>
  <c r="D115" i="4"/>
  <c r="B115" i="4"/>
  <c r="C115" i="4" l="1"/>
  <c r="E115" i="4" s="1"/>
  <c r="B116" i="4"/>
  <c r="D116" i="4"/>
  <c r="I76" i="4"/>
  <c r="K76" i="4"/>
  <c r="C116" i="4" l="1"/>
  <c r="E116" i="4" s="1"/>
  <c r="D117" i="4"/>
  <c r="B117" i="4"/>
  <c r="C117" i="4" s="1"/>
  <c r="E117" i="4" s="1"/>
  <c r="J76" i="4"/>
  <c r="L76" i="4" s="1"/>
  <c r="B118" i="4" l="1"/>
  <c r="D118" i="4"/>
  <c r="K77" i="4"/>
  <c r="I77" i="4"/>
  <c r="J77" i="4" l="1"/>
  <c r="L77" i="4" s="1"/>
  <c r="I78" i="4"/>
  <c r="K78" i="4"/>
  <c r="C118" i="4"/>
  <c r="E118" i="4" s="1"/>
  <c r="D119" i="4" l="1"/>
  <c r="B119" i="4"/>
  <c r="C119" i="4" s="1"/>
  <c r="E119" i="4" s="1"/>
  <c r="J78" i="4"/>
  <c r="L78" i="4" s="1"/>
  <c r="B120" i="4" l="1"/>
  <c r="D120" i="4"/>
  <c r="K79" i="4"/>
  <c r="I79" i="4"/>
  <c r="J79" i="4" s="1"/>
  <c r="L79" i="4" s="1"/>
  <c r="I80" i="4" l="1"/>
  <c r="K80" i="4"/>
  <c r="C120" i="4"/>
  <c r="E120" i="4" s="1"/>
  <c r="B121" i="4" l="1"/>
  <c r="D121" i="4"/>
  <c r="J80" i="4"/>
  <c r="L80" i="4" s="1"/>
  <c r="K81" i="4" l="1"/>
  <c r="I81" i="4"/>
  <c r="J81" i="4" s="1"/>
  <c r="L81" i="4" s="1"/>
  <c r="C121" i="4"/>
  <c r="E121" i="4" s="1"/>
  <c r="I82" i="4" l="1"/>
  <c r="K82" i="4"/>
  <c r="B122" i="4"/>
  <c r="D122" i="4"/>
  <c r="C122" i="4" l="1"/>
  <c r="E122" i="4" s="1"/>
  <c r="J82" i="4"/>
  <c r="L82" i="4" s="1"/>
  <c r="K83" i="4" l="1"/>
  <c r="I83" i="4"/>
  <c r="B123" i="4"/>
  <c r="D123" i="4"/>
  <c r="J83" i="4" l="1"/>
  <c r="L83" i="4" s="1"/>
  <c r="I84" i="4"/>
  <c r="K84" i="4"/>
  <c r="C123" i="4"/>
  <c r="E123" i="4" s="1"/>
  <c r="B124" i="4" l="1"/>
  <c r="D124" i="4"/>
  <c r="J84" i="4"/>
  <c r="L84" i="4" s="1"/>
  <c r="K85" i="4" l="1"/>
  <c r="I85" i="4"/>
  <c r="J85" i="4" s="1"/>
  <c r="L85" i="4" s="1"/>
  <c r="C124" i="4"/>
  <c r="E124" i="4" s="1"/>
  <c r="I86" i="4" l="1"/>
  <c r="K86" i="4"/>
  <c r="D125" i="4"/>
  <c r="B125" i="4"/>
  <c r="C125" i="4" s="1"/>
  <c r="E125" i="4" s="1"/>
  <c r="B126" i="4" l="1"/>
  <c r="D126" i="4"/>
  <c r="J86" i="4"/>
  <c r="L86" i="4" s="1"/>
  <c r="K87" i="4" l="1"/>
  <c r="I87" i="4"/>
  <c r="J87" i="4" s="1"/>
  <c r="L87" i="4" s="1"/>
  <c r="C126" i="4"/>
  <c r="E126" i="4" s="1"/>
  <c r="I88" i="4" l="1"/>
  <c r="K88" i="4"/>
  <c r="D127" i="4"/>
  <c r="B127" i="4"/>
  <c r="C127" i="4" s="1"/>
  <c r="E127" i="4" s="1"/>
  <c r="J88" i="4" l="1"/>
  <c r="L88" i="4" s="1"/>
  <c r="K89" i="4" s="1"/>
  <c r="B128" i="4"/>
  <c r="D128" i="4"/>
  <c r="I89" i="4" l="1"/>
  <c r="J89" i="4"/>
  <c r="L89" i="4" s="1"/>
  <c r="I90" i="4" s="1"/>
  <c r="K90" i="4"/>
  <c r="C128" i="4"/>
  <c r="E128" i="4" s="1"/>
  <c r="D129" i="4" l="1"/>
  <c r="B129" i="4"/>
  <c r="C129" i="4" s="1"/>
  <c r="E129" i="4" s="1"/>
  <c r="J90" i="4"/>
  <c r="L90" i="4" s="1"/>
  <c r="B130" i="4" l="1"/>
  <c r="D130" i="4"/>
  <c r="K91" i="4"/>
  <c r="I91" i="4"/>
  <c r="J91" i="4" s="1"/>
  <c r="L91" i="4" s="1"/>
  <c r="I92" i="4" l="1"/>
  <c r="K92" i="4"/>
  <c r="C130" i="4"/>
  <c r="E130" i="4" s="1"/>
  <c r="D131" i="4" l="1"/>
  <c r="B131" i="4"/>
  <c r="C131" i="4" s="1"/>
  <c r="E131" i="4" s="1"/>
  <c r="J92" i="4"/>
  <c r="L92" i="4" s="1"/>
  <c r="B132" i="4" l="1"/>
  <c r="D132" i="4"/>
  <c r="K93" i="4"/>
  <c r="I93" i="4"/>
  <c r="J93" i="4" s="1"/>
  <c r="L93" i="4" s="1"/>
  <c r="I94" i="4" l="1"/>
  <c r="K94" i="4"/>
  <c r="C132" i="4"/>
  <c r="E132" i="4" s="1"/>
  <c r="B133" i="4" l="1"/>
  <c r="D133" i="4"/>
  <c r="J94" i="4"/>
  <c r="L94" i="4" s="1"/>
  <c r="K95" i="4" l="1"/>
  <c r="I95" i="4"/>
  <c r="J95" i="4" s="1"/>
  <c r="L95" i="4" s="1"/>
  <c r="C133" i="4"/>
  <c r="E133" i="4" s="1"/>
  <c r="I96" i="4" l="1"/>
  <c r="K96" i="4"/>
  <c r="B134" i="4"/>
  <c r="D134" i="4"/>
  <c r="C134" i="4" l="1"/>
  <c r="E134" i="4" s="1"/>
  <c r="J96" i="4"/>
  <c r="L96" i="4" s="1"/>
  <c r="K97" i="4" l="1"/>
  <c r="I97" i="4"/>
  <c r="D135" i="4"/>
  <c r="B135" i="4"/>
  <c r="C135" i="4" s="1"/>
  <c r="E135" i="4" s="1"/>
  <c r="J97" i="4" l="1"/>
  <c r="L97" i="4" s="1"/>
  <c r="B136" i="4"/>
  <c r="D136" i="4"/>
  <c r="I98" i="4"/>
  <c r="K98" i="4"/>
  <c r="J98" i="4" l="1"/>
  <c r="L98" i="4" s="1"/>
  <c r="C136" i="4"/>
  <c r="E136" i="4" s="1"/>
  <c r="B137" i="4" l="1"/>
  <c r="D137" i="4"/>
  <c r="K99" i="4"/>
  <c r="I99" i="4"/>
  <c r="J99" i="4" s="1"/>
  <c r="L99" i="4" s="1"/>
  <c r="I100" i="4" l="1"/>
  <c r="K100" i="4"/>
  <c r="C137" i="4"/>
  <c r="E137" i="4" s="1"/>
  <c r="B138" i="4" l="1"/>
  <c r="D138" i="4"/>
  <c r="J100" i="4"/>
  <c r="L100" i="4" s="1"/>
  <c r="K101" i="4" l="1"/>
  <c r="I101" i="4"/>
  <c r="C138" i="4"/>
  <c r="E138" i="4" s="1"/>
  <c r="J101" i="4" l="1"/>
  <c r="L101" i="4" s="1"/>
  <c r="I102" i="4"/>
  <c r="K102" i="4"/>
  <c r="D139" i="4"/>
  <c r="B139" i="4"/>
  <c r="C139" i="4" s="1"/>
  <c r="E139" i="4" s="1"/>
  <c r="B140" i="4" l="1"/>
  <c r="D140" i="4"/>
  <c r="J102" i="4"/>
  <c r="L102" i="4" s="1"/>
  <c r="K103" i="4" l="1"/>
  <c r="I103" i="4"/>
  <c r="C140" i="4"/>
  <c r="E140" i="4" s="1"/>
  <c r="J103" i="4" l="1"/>
  <c r="L103" i="4" s="1"/>
  <c r="I104" i="4"/>
  <c r="K104" i="4"/>
  <c r="D141" i="4"/>
  <c r="B141" i="4"/>
  <c r="C141" i="4" l="1"/>
  <c r="E141" i="4" s="1"/>
  <c r="B142" i="4"/>
  <c r="D142" i="4"/>
  <c r="J104" i="4"/>
  <c r="L104" i="4" s="1"/>
  <c r="K105" i="4" l="1"/>
  <c r="I105" i="4"/>
  <c r="C142" i="4"/>
  <c r="E142" i="4" s="1"/>
  <c r="J105" i="4" l="1"/>
  <c r="L105" i="4" s="1"/>
  <c r="I106" i="4"/>
  <c r="K106" i="4"/>
  <c r="D143" i="4"/>
  <c r="B143" i="4"/>
  <c r="C143" i="4" l="1"/>
  <c r="E143" i="4" s="1"/>
  <c r="J106" i="4"/>
  <c r="L106" i="4" s="1"/>
  <c r="K107" i="4" l="1"/>
  <c r="I107" i="4"/>
  <c r="J107" i="4" s="1"/>
  <c r="L107" i="4" s="1"/>
  <c r="B144" i="4"/>
  <c r="D144" i="4"/>
  <c r="I108" i="4" l="1"/>
  <c r="K108" i="4"/>
  <c r="C144" i="4"/>
  <c r="E144" i="4" s="1"/>
  <c r="B145" i="4" l="1"/>
  <c r="D145" i="4"/>
  <c r="J108" i="4"/>
  <c r="L108" i="4" s="1"/>
  <c r="K109" i="4" l="1"/>
  <c r="I109" i="4"/>
  <c r="C145" i="4"/>
  <c r="E145" i="4" s="1"/>
  <c r="J109" i="4" l="1"/>
  <c r="L109" i="4" s="1"/>
  <c r="I110" i="4"/>
  <c r="K110" i="4"/>
  <c r="B146" i="4"/>
  <c r="D146" i="4"/>
  <c r="C146" i="4" l="1"/>
  <c r="E146" i="4" s="1"/>
  <c r="J110" i="4"/>
  <c r="L110" i="4" s="1"/>
  <c r="K111" i="4" l="1"/>
  <c r="I111" i="4"/>
  <c r="B147" i="4"/>
  <c r="D147" i="4"/>
  <c r="J111" i="4" l="1"/>
  <c r="L111" i="4" s="1"/>
  <c r="C147" i="4"/>
  <c r="E147" i="4" s="1"/>
  <c r="B148" i="4"/>
  <c r="D148" i="4"/>
  <c r="I112" i="4"/>
  <c r="K112" i="4"/>
  <c r="J112" i="4" l="1"/>
  <c r="L112" i="4" s="1"/>
  <c r="C148" i="4"/>
  <c r="E148" i="4" s="1"/>
  <c r="B149" i="4" l="1"/>
  <c r="D149" i="4"/>
  <c r="K113" i="4"/>
  <c r="I113" i="4"/>
  <c r="J113" i="4" s="1"/>
  <c r="L113" i="4" s="1"/>
  <c r="I114" i="4" l="1"/>
  <c r="K114" i="4"/>
  <c r="C149" i="4"/>
  <c r="E149" i="4" s="1"/>
  <c r="B150" i="4" l="1"/>
  <c r="D150" i="4"/>
  <c r="J114" i="4"/>
  <c r="L114" i="4" s="1"/>
  <c r="K115" i="4" l="1"/>
  <c r="I115" i="4"/>
  <c r="C150" i="4"/>
  <c r="E150" i="4" s="1"/>
  <c r="J115" i="4" l="1"/>
  <c r="L115" i="4" s="1"/>
  <c r="I116" i="4"/>
  <c r="K116" i="4"/>
  <c r="D151" i="4"/>
  <c r="B151" i="4"/>
  <c r="C151" i="4" s="1"/>
  <c r="E151" i="4" s="1"/>
  <c r="B152" i="4" l="1"/>
  <c r="D152" i="4"/>
  <c r="J116" i="4"/>
  <c r="L116" i="4" s="1"/>
  <c r="K117" i="4" l="1"/>
  <c r="I117" i="4"/>
  <c r="C152" i="4"/>
  <c r="E152" i="4" s="1"/>
  <c r="B153" i="4" l="1"/>
  <c r="D153" i="4"/>
  <c r="J117" i="4"/>
  <c r="L117" i="4" s="1"/>
  <c r="I118" i="4" l="1"/>
  <c r="K118" i="4"/>
  <c r="C153" i="4"/>
  <c r="E153" i="4" s="1"/>
  <c r="B154" i="4" l="1"/>
  <c r="D154" i="4"/>
  <c r="J118" i="4"/>
  <c r="L118" i="4" s="1"/>
  <c r="K119" i="4" l="1"/>
  <c r="I119" i="4"/>
  <c r="J119" i="4" s="1"/>
  <c r="L119" i="4" s="1"/>
  <c r="C154" i="4"/>
  <c r="E154" i="4" s="1"/>
  <c r="I120" i="4" l="1"/>
  <c r="K120" i="4"/>
  <c r="D155" i="4"/>
  <c r="B155" i="4"/>
  <c r="C155" i="4" s="1"/>
  <c r="E155" i="4" s="1"/>
  <c r="B156" i="4" l="1"/>
  <c r="D156" i="4"/>
  <c r="J120" i="4"/>
  <c r="L120" i="4" s="1"/>
  <c r="K121" i="4" l="1"/>
  <c r="I121" i="4"/>
  <c r="J121" i="4" s="1"/>
  <c r="L121" i="4" s="1"/>
  <c r="C156" i="4"/>
  <c r="E156" i="4" s="1"/>
  <c r="I122" i="4" l="1"/>
  <c r="K122" i="4"/>
  <c r="B157" i="4"/>
  <c r="D157" i="4"/>
  <c r="C157" i="4" l="1"/>
  <c r="E157" i="4" s="1"/>
  <c r="J122" i="4"/>
  <c r="L122" i="4" s="1"/>
  <c r="K123" i="4" l="1"/>
  <c r="I123" i="4"/>
  <c r="J123" i="4" s="1"/>
  <c r="L123" i="4" s="1"/>
  <c r="B158" i="4"/>
  <c r="D158" i="4"/>
  <c r="I124" i="4" l="1"/>
  <c r="K124" i="4"/>
  <c r="C158" i="4"/>
  <c r="E158" i="4" s="1"/>
  <c r="B159" i="4" l="1"/>
  <c r="D159" i="4"/>
  <c r="J124" i="4"/>
  <c r="L124" i="4" s="1"/>
  <c r="C159" i="4" l="1"/>
  <c r="E159" i="4" s="1"/>
  <c r="D160" i="4"/>
  <c r="B160" i="4"/>
  <c r="C160" i="4" s="1"/>
  <c r="E160" i="4" s="1"/>
  <c r="K125" i="4"/>
  <c r="I125" i="4"/>
  <c r="J125" i="4" s="1"/>
  <c r="L125" i="4" s="1"/>
  <c r="I126" i="4" l="1"/>
  <c r="K126" i="4"/>
  <c r="D161" i="4"/>
  <c r="B161" i="4"/>
  <c r="C161" i="4" s="1"/>
  <c r="E161" i="4" s="1"/>
  <c r="D162" i="4" l="1"/>
  <c r="B162" i="4"/>
  <c r="C162" i="4" s="1"/>
  <c r="E162" i="4" s="1"/>
  <c r="J126" i="4"/>
  <c r="L126" i="4" s="1"/>
  <c r="D163" i="4" l="1"/>
  <c r="B163" i="4"/>
  <c r="C163" i="4" s="1"/>
  <c r="E163" i="4" s="1"/>
  <c r="K127" i="4"/>
  <c r="I127" i="4"/>
  <c r="J127" i="4" l="1"/>
  <c r="L127" i="4" s="1"/>
  <c r="I128" i="4"/>
  <c r="K128" i="4"/>
  <c r="D164" i="4"/>
  <c r="B164" i="4"/>
  <c r="C164" i="4" s="1"/>
  <c r="E164" i="4" s="1"/>
  <c r="D165" i="4" l="1"/>
  <c r="B165" i="4"/>
  <c r="C165" i="4" s="1"/>
  <c r="E165" i="4" s="1"/>
  <c r="J128" i="4"/>
  <c r="L128" i="4" s="1"/>
  <c r="D166" i="4" l="1"/>
  <c r="B166" i="4"/>
  <c r="C166" i="4" s="1"/>
  <c r="E166" i="4" s="1"/>
  <c r="K129" i="4"/>
  <c r="I129" i="4"/>
  <c r="B167" i="4" l="1"/>
  <c r="D167" i="4"/>
  <c r="J129" i="4"/>
  <c r="L129" i="4" s="1"/>
  <c r="C167" i="4" l="1"/>
  <c r="E167" i="4" s="1"/>
  <c r="D168" i="4"/>
  <c r="B168" i="4"/>
  <c r="C168" i="4" s="1"/>
  <c r="E168" i="4" s="1"/>
  <c r="I130" i="4"/>
  <c r="K130" i="4"/>
  <c r="D169" i="4" l="1"/>
  <c r="B169" i="4"/>
  <c r="C169" i="4" s="1"/>
  <c r="E169" i="4" s="1"/>
  <c r="J130" i="4"/>
  <c r="L130" i="4" s="1"/>
  <c r="D170" i="4" l="1"/>
  <c r="B170" i="4"/>
  <c r="C170" i="4" s="1"/>
  <c r="E170" i="4" s="1"/>
  <c r="K131" i="4"/>
  <c r="I131" i="4"/>
  <c r="J131" i="4" s="1"/>
  <c r="L131" i="4" s="1"/>
  <c r="I132" i="4" l="1"/>
  <c r="K132" i="4"/>
  <c r="B171" i="4"/>
  <c r="D171" i="4"/>
  <c r="C171" i="4" l="1"/>
  <c r="E171" i="4" s="1"/>
  <c r="D172" i="4"/>
  <c r="B172" i="4"/>
  <c r="C172" i="4" s="1"/>
  <c r="E172" i="4" s="1"/>
  <c r="J132" i="4"/>
  <c r="L132" i="4" s="1"/>
  <c r="D173" i="4" l="1"/>
  <c r="B173" i="4"/>
  <c r="C173" i="4" s="1"/>
  <c r="E173" i="4" s="1"/>
  <c r="K133" i="4"/>
  <c r="I133" i="4"/>
  <c r="J133" i="4" s="1"/>
  <c r="L133" i="4" s="1"/>
  <c r="I134" i="4" l="1"/>
  <c r="K134" i="4"/>
  <c r="D174" i="4"/>
  <c r="B174" i="4"/>
  <c r="C174" i="4" s="1"/>
  <c r="E174" i="4" s="1"/>
  <c r="B175" i="4" l="1"/>
  <c r="D175" i="4"/>
  <c r="J134" i="4"/>
  <c r="L134" i="4" s="1"/>
  <c r="C175" i="4" l="1"/>
  <c r="E175" i="4" s="1"/>
  <c r="D176" i="4"/>
  <c r="B176" i="4"/>
  <c r="K135" i="4"/>
  <c r="I135" i="4"/>
  <c r="C176" i="4" l="1"/>
  <c r="E176" i="4" s="1"/>
  <c r="J135" i="4"/>
  <c r="L135" i="4" s="1"/>
  <c r="I136" i="4"/>
  <c r="K136" i="4"/>
  <c r="D177" i="4"/>
  <c r="B177" i="4"/>
  <c r="C177" i="4" l="1"/>
  <c r="E177" i="4" s="1"/>
  <c r="J136" i="4"/>
  <c r="L136" i="4" s="1"/>
  <c r="K137" i="4" l="1"/>
  <c r="I137" i="4"/>
  <c r="D178" i="4"/>
  <c r="B178" i="4"/>
  <c r="C178" i="4" s="1"/>
  <c r="E178" i="4" s="1"/>
  <c r="J137" i="4" l="1"/>
  <c r="L137" i="4" s="1"/>
  <c r="B179" i="4"/>
  <c r="D179" i="4"/>
  <c r="I138" i="4"/>
  <c r="K138" i="4"/>
  <c r="C179" i="4" l="1"/>
  <c r="E179" i="4" s="1"/>
  <c r="D180" i="4"/>
  <c r="B180" i="4"/>
  <c r="C180" i="4" s="1"/>
  <c r="E180" i="4" s="1"/>
  <c r="J138" i="4"/>
  <c r="L138" i="4" s="1"/>
  <c r="B181" i="4" l="1"/>
  <c r="D181" i="4"/>
  <c r="K139" i="4"/>
  <c r="I139" i="4"/>
  <c r="J139" i="4" s="1"/>
  <c r="L139" i="4" s="1"/>
  <c r="I140" i="4" l="1"/>
  <c r="K140" i="4"/>
  <c r="C181" i="4"/>
  <c r="E181" i="4" s="1"/>
  <c r="D182" i="4" l="1"/>
  <c r="B182" i="4"/>
  <c r="C182" i="4" s="1"/>
  <c r="E182" i="4" s="1"/>
  <c r="J140" i="4"/>
  <c r="L140" i="4" s="1"/>
  <c r="D183" i="4" l="1"/>
  <c r="B183" i="4"/>
  <c r="C183" i="4" s="1"/>
  <c r="E183" i="4" s="1"/>
  <c r="K141" i="4"/>
  <c r="I141" i="4"/>
  <c r="J141" i="4" s="1"/>
  <c r="L141" i="4" s="1"/>
  <c r="I142" i="4" l="1"/>
  <c r="K142" i="4"/>
  <c r="D184" i="4"/>
  <c r="B184" i="4"/>
  <c r="C184" i="4" s="1"/>
  <c r="E184" i="4" s="1"/>
  <c r="D185" i="4" l="1"/>
  <c r="B185" i="4"/>
  <c r="C185" i="4" s="1"/>
  <c r="E185" i="4" s="1"/>
  <c r="J142" i="4"/>
  <c r="L142" i="4" s="1"/>
  <c r="D186" i="4" l="1"/>
  <c r="B186" i="4"/>
  <c r="C186" i="4" s="1"/>
  <c r="E186" i="4" s="1"/>
  <c r="K143" i="4"/>
  <c r="I143" i="4"/>
  <c r="J143" i="4" s="1"/>
  <c r="L143" i="4" s="1"/>
  <c r="I144" i="4" l="1"/>
  <c r="K144" i="4"/>
  <c r="B187" i="4"/>
  <c r="D187" i="4"/>
  <c r="C187" i="4" l="1"/>
  <c r="E187" i="4" s="1"/>
  <c r="D188" i="4"/>
  <c r="B188" i="4"/>
  <c r="C188" i="4" s="1"/>
  <c r="E188" i="4" s="1"/>
  <c r="J144" i="4"/>
  <c r="L144" i="4" s="1"/>
  <c r="B189" i="4" l="1"/>
  <c r="D189" i="4"/>
  <c r="K145" i="4"/>
  <c r="I145" i="4"/>
  <c r="J145" i="4" l="1"/>
  <c r="L145" i="4" s="1"/>
  <c r="I146" i="4"/>
  <c r="K146" i="4"/>
  <c r="C189" i="4"/>
  <c r="E189" i="4" s="1"/>
  <c r="D190" i="4" l="1"/>
  <c r="B190" i="4"/>
  <c r="C190" i="4" s="1"/>
  <c r="E190" i="4" s="1"/>
  <c r="J146" i="4"/>
  <c r="L146" i="4" s="1"/>
  <c r="D191" i="4" l="1"/>
  <c r="B191" i="4"/>
  <c r="C191" i="4" s="1"/>
  <c r="E191" i="4" s="1"/>
  <c r="K147" i="4"/>
  <c r="I147" i="4"/>
  <c r="J147" i="4" s="1"/>
  <c r="L147" i="4" s="1"/>
  <c r="I148" i="4" l="1"/>
  <c r="K148" i="4"/>
  <c r="D192" i="4"/>
  <c r="B192" i="4"/>
  <c r="C192" i="4" s="1"/>
  <c r="E192" i="4" s="1"/>
  <c r="D193" i="4" l="1"/>
  <c r="B193" i="4"/>
  <c r="C193" i="4" s="1"/>
  <c r="E193" i="4" s="1"/>
  <c r="J148" i="4"/>
  <c r="L148" i="4" s="1"/>
  <c r="D194" i="4" l="1"/>
  <c r="B194" i="4"/>
  <c r="C194" i="4" s="1"/>
  <c r="E194" i="4" s="1"/>
  <c r="K149" i="4"/>
  <c r="I149" i="4"/>
  <c r="J149" i="4" s="1"/>
  <c r="L149" i="4" s="1"/>
  <c r="I150" i="4" l="1"/>
  <c r="K150" i="4"/>
  <c r="B195" i="4"/>
  <c r="D195" i="4"/>
  <c r="C195" i="4" l="1"/>
  <c r="E195" i="4" s="1"/>
  <c r="D196" i="4"/>
  <c r="B196" i="4"/>
  <c r="C196" i="4" s="1"/>
  <c r="E196" i="4" s="1"/>
  <c r="J150" i="4"/>
  <c r="L150" i="4" s="1"/>
  <c r="B197" i="4" l="1"/>
  <c r="D197" i="4"/>
  <c r="K151" i="4"/>
  <c r="I151" i="4"/>
  <c r="J151" i="4" s="1"/>
  <c r="L151" i="4" s="1"/>
  <c r="I152" i="4" l="1"/>
  <c r="K152" i="4"/>
  <c r="C197" i="4"/>
  <c r="E197" i="4" s="1"/>
  <c r="D198" i="4" l="1"/>
  <c r="B198" i="4"/>
  <c r="C198" i="4" s="1"/>
  <c r="E198" i="4" s="1"/>
  <c r="J152" i="4"/>
  <c r="L152" i="4" s="1"/>
  <c r="D199" i="4" l="1"/>
  <c r="B199" i="4"/>
  <c r="K153" i="4"/>
  <c r="I153" i="4"/>
  <c r="J153" i="4" s="1"/>
  <c r="L153" i="4" s="1"/>
  <c r="I154" i="4" l="1"/>
  <c r="K154" i="4"/>
  <c r="C199" i="4"/>
  <c r="E199" i="4" s="1"/>
  <c r="D200" i="4" l="1"/>
  <c r="B200" i="4"/>
  <c r="C200" i="4" s="1"/>
  <c r="E200" i="4" s="1"/>
  <c r="J154" i="4"/>
  <c r="L154" i="4" s="1"/>
  <c r="B201" i="4" l="1"/>
  <c r="D201" i="4"/>
  <c r="K155" i="4"/>
  <c r="I155" i="4"/>
  <c r="J155" i="4" s="1"/>
  <c r="L155" i="4" s="1"/>
  <c r="I156" i="4" l="1"/>
  <c r="K156" i="4"/>
  <c r="C201" i="4"/>
  <c r="E201" i="4" s="1"/>
  <c r="D202" i="4" l="1"/>
  <c r="B202" i="4"/>
  <c r="C202" i="4" s="1"/>
  <c r="E202" i="4" s="1"/>
  <c r="J156" i="4"/>
  <c r="L156" i="4" s="1"/>
  <c r="B203" i="4" l="1"/>
  <c r="D203" i="4"/>
  <c r="K157" i="4"/>
  <c r="I157" i="4"/>
  <c r="J157" i="4" s="1"/>
  <c r="L157" i="4" s="1"/>
  <c r="I158" i="4" l="1"/>
  <c r="K158" i="4"/>
  <c r="C203" i="4"/>
  <c r="E203" i="4" s="1"/>
  <c r="D204" i="4" l="1"/>
  <c r="B204" i="4"/>
  <c r="C204" i="4" s="1"/>
  <c r="E204" i="4" s="1"/>
  <c r="J158" i="4"/>
  <c r="L158" i="4" s="1"/>
  <c r="B205" i="4" l="1"/>
  <c r="D205" i="4"/>
  <c r="K159" i="4"/>
  <c r="I159" i="4"/>
  <c r="J159" i="4" s="1"/>
  <c r="L159" i="4" s="1"/>
  <c r="I160" i="4" l="1"/>
  <c r="K160" i="4"/>
  <c r="C205" i="4"/>
  <c r="E205" i="4" s="1"/>
  <c r="B206" i="4" l="1"/>
  <c r="D206" i="4"/>
  <c r="J160" i="4"/>
  <c r="L160" i="4" s="1"/>
  <c r="C206" i="4" l="1"/>
  <c r="E206" i="4" s="1"/>
  <c r="B207" i="4"/>
  <c r="D207" i="4"/>
  <c r="K161" i="4"/>
  <c r="I161" i="4"/>
  <c r="J161" i="4" l="1"/>
  <c r="L161" i="4" s="1"/>
  <c r="I162" i="4" s="1"/>
  <c r="C207" i="4"/>
  <c r="E207" i="4" s="1"/>
  <c r="B208" i="4" s="1"/>
  <c r="K162" i="4" l="1"/>
  <c r="D208" i="4"/>
  <c r="C208" i="4"/>
  <c r="E208" i="4" s="1"/>
  <c r="J162" i="4"/>
  <c r="L162" i="4" s="1"/>
  <c r="K163" i="4" l="1"/>
  <c r="I163" i="4"/>
  <c r="J163" i="4" s="1"/>
  <c r="L163" i="4" s="1"/>
  <c r="D209" i="4"/>
  <c r="B209" i="4"/>
  <c r="C209" i="4" s="1"/>
  <c r="E209" i="4" s="1"/>
  <c r="B210" i="4" l="1"/>
  <c r="D210" i="4"/>
  <c r="I164" i="4"/>
  <c r="K164" i="4"/>
  <c r="C210" i="4" l="1"/>
  <c r="E210" i="4" s="1"/>
  <c r="D211" i="4"/>
  <c r="B211" i="4"/>
  <c r="C211" i="4" s="1"/>
  <c r="E211" i="4" s="1"/>
  <c r="J164" i="4"/>
  <c r="L164" i="4" s="1"/>
  <c r="B212" i="4" l="1"/>
  <c r="D212" i="4"/>
  <c r="K165" i="4"/>
  <c r="I165" i="4"/>
  <c r="J165" i="4" s="1"/>
  <c r="L165" i="4" s="1"/>
  <c r="I166" i="4" l="1"/>
  <c r="K166" i="4"/>
  <c r="C212" i="4"/>
  <c r="E212" i="4" s="1"/>
  <c r="J166" i="4" l="1"/>
  <c r="L166" i="4" s="1"/>
  <c r="I167" i="4" s="1"/>
  <c r="D213" i="4"/>
  <c r="B213" i="4"/>
  <c r="C213" i="4" s="1"/>
  <c r="E213" i="4" s="1"/>
  <c r="K167" i="4" l="1"/>
  <c r="B214" i="4"/>
  <c r="D214" i="4"/>
  <c r="J167" i="4"/>
  <c r="L167" i="4" s="1"/>
  <c r="C214" i="4" l="1"/>
  <c r="E214" i="4" s="1"/>
  <c r="D215" i="4"/>
  <c r="B215" i="4"/>
  <c r="C215" i="4" s="1"/>
  <c r="E215" i="4" s="1"/>
  <c r="I168" i="4"/>
  <c r="K168" i="4"/>
  <c r="J168" i="4" l="1"/>
  <c r="L168" i="4" s="1"/>
  <c r="K169" i="4" s="1"/>
  <c r="B216" i="4"/>
  <c r="D216" i="4"/>
  <c r="I169" i="4" l="1"/>
  <c r="J169" i="4" s="1"/>
  <c r="L169" i="4" s="1"/>
  <c r="C216" i="4"/>
  <c r="E216" i="4" s="1"/>
  <c r="I170" i="4"/>
  <c r="K170" i="4"/>
  <c r="J170" i="4" l="1"/>
  <c r="L170" i="4" s="1"/>
  <c r="K171" i="4" s="1"/>
  <c r="D217" i="4"/>
  <c r="B217" i="4"/>
  <c r="I171" i="4" l="1"/>
  <c r="J171" i="4"/>
  <c r="L171" i="4" s="1"/>
  <c r="C217" i="4"/>
  <c r="E217" i="4" s="1"/>
  <c r="D218" i="4"/>
  <c r="B218" i="4"/>
  <c r="I172" i="4"/>
  <c r="K172" i="4"/>
  <c r="J172" i="4" l="1"/>
  <c r="L172" i="4" s="1"/>
  <c r="C218" i="4"/>
  <c r="E218" i="4" s="1"/>
  <c r="D219" i="4" l="1"/>
  <c r="B219" i="4"/>
  <c r="C219" i="4" s="1"/>
  <c r="E219" i="4" s="1"/>
  <c r="K173" i="4"/>
  <c r="I173" i="4"/>
  <c r="J173" i="4" s="1"/>
  <c r="L173" i="4" s="1"/>
  <c r="D220" i="4" l="1"/>
  <c r="B220" i="4"/>
  <c r="C220" i="4" s="1"/>
  <c r="E220" i="4" s="1"/>
  <c r="I174" i="4"/>
  <c r="K174" i="4"/>
  <c r="J174" i="4" l="1"/>
  <c r="L174" i="4" s="1"/>
  <c r="K175" i="4" s="1"/>
  <c r="D221" i="4"/>
  <c r="B221" i="4"/>
  <c r="I175" i="4" l="1"/>
  <c r="J175" i="4" s="1"/>
  <c r="L175" i="4" s="1"/>
  <c r="C221" i="4"/>
  <c r="E221" i="4" s="1"/>
  <c r="D222" i="4"/>
  <c r="B222" i="4"/>
  <c r="C222" i="4" s="1"/>
  <c r="E222" i="4" s="1"/>
  <c r="I176" i="4"/>
  <c r="K176" i="4"/>
  <c r="B223" i="4" l="1"/>
  <c r="D223" i="4"/>
  <c r="J176" i="4"/>
  <c r="L176" i="4" s="1"/>
  <c r="K177" i="4" l="1"/>
  <c r="I177" i="4"/>
  <c r="C223" i="4"/>
  <c r="E223" i="4" s="1"/>
  <c r="J177" i="4" l="1"/>
  <c r="L177" i="4" s="1"/>
  <c r="I178" i="4"/>
  <c r="K178" i="4"/>
  <c r="D224" i="4"/>
  <c r="B224" i="4"/>
  <c r="C224" i="4" l="1"/>
  <c r="E224" i="4" s="1"/>
  <c r="D225" i="4"/>
  <c r="B225" i="4"/>
  <c r="C225" i="4" s="1"/>
  <c r="E225" i="4" s="1"/>
  <c r="J178" i="4"/>
  <c r="L178" i="4" s="1"/>
  <c r="D226" i="4" l="1"/>
  <c r="B226" i="4"/>
  <c r="C226" i="4" s="1"/>
  <c r="E226" i="4" s="1"/>
  <c r="K179" i="4"/>
  <c r="I179" i="4"/>
  <c r="J179" i="4" s="1"/>
  <c r="L179" i="4" s="1"/>
  <c r="B227" i="4" l="1"/>
  <c r="D227" i="4"/>
  <c r="I180" i="4"/>
  <c r="K180" i="4"/>
  <c r="J180" i="4" l="1"/>
  <c r="L180" i="4" s="1"/>
  <c r="I181" i="4" s="1"/>
  <c r="C227" i="4"/>
  <c r="E227" i="4" s="1"/>
  <c r="K181" i="4" l="1"/>
  <c r="J181" i="4" s="1"/>
  <c r="L181" i="4" s="1"/>
  <c r="D228" i="4"/>
  <c r="B228" i="4"/>
  <c r="I182" i="4" l="1"/>
  <c r="K182" i="4"/>
  <c r="C228" i="4"/>
  <c r="E228" i="4" s="1"/>
  <c r="B229" i="4"/>
  <c r="D229" i="4"/>
  <c r="J182" i="4"/>
  <c r="L182" i="4" s="1"/>
  <c r="C229" i="4" l="1"/>
  <c r="E229" i="4" s="1"/>
  <c r="B230" i="4" s="1"/>
  <c r="K183" i="4"/>
  <c r="I183" i="4"/>
  <c r="J183" i="4" s="1"/>
  <c r="L183" i="4" s="1"/>
  <c r="D230" i="4" l="1"/>
  <c r="C230" i="4" s="1"/>
  <c r="E230" i="4" s="1"/>
  <c r="I184" i="4"/>
  <c r="K184" i="4"/>
  <c r="D231" i="4" l="1"/>
  <c r="B231" i="4"/>
  <c r="C231" i="4"/>
  <c r="E231" i="4" s="1"/>
  <c r="J184" i="4"/>
  <c r="L184" i="4" s="1"/>
  <c r="K185" i="4" l="1"/>
  <c r="I185" i="4"/>
  <c r="B232" i="4"/>
  <c r="D232" i="4"/>
  <c r="J185" i="4" l="1"/>
  <c r="L185" i="4" s="1"/>
  <c r="C232" i="4"/>
  <c r="E232" i="4" s="1"/>
  <c r="B233" i="4"/>
  <c r="D233" i="4"/>
  <c r="I186" i="4"/>
  <c r="K186" i="4"/>
  <c r="J186" i="4" l="1"/>
  <c r="L186" i="4" s="1"/>
  <c r="K187" i="4" s="1"/>
  <c r="C233" i="4"/>
  <c r="E233" i="4" s="1"/>
  <c r="I187" i="4" l="1"/>
  <c r="J187" i="4" s="1"/>
  <c r="L187" i="4" s="1"/>
  <c r="I188" i="4"/>
  <c r="K188" i="4"/>
  <c r="D234" i="4"/>
  <c r="B234" i="4"/>
  <c r="C234" i="4" l="1"/>
  <c r="E234" i="4" s="1"/>
  <c r="B235" i="4"/>
  <c r="D235" i="4"/>
  <c r="J188" i="4"/>
  <c r="L188" i="4" s="1"/>
  <c r="K189" i="4" l="1"/>
  <c r="I189" i="4"/>
  <c r="J189" i="4" s="1"/>
  <c r="L189" i="4" s="1"/>
  <c r="C235" i="4"/>
  <c r="E235" i="4" s="1"/>
  <c r="I190" i="4" l="1"/>
  <c r="K190" i="4"/>
  <c r="B236" i="4"/>
  <c r="D236" i="4"/>
  <c r="C236" i="4" l="1"/>
  <c r="E236" i="4" s="1"/>
  <c r="J190" i="4"/>
  <c r="L190" i="4" s="1"/>
  <c r="K191" i="4" l="1"/>
  <c r="I191" i="4"/>
  <c r="J191" i="4" s="1"/>
  <c r="L191" i="4" s="1"/>
  <c r="B237" i="4"/>
  <c r="D237" i="4"/>
  <c r="I192" i="4" l="1"/>
  <c r="K192" i="4"/>
  <c r="C237" i="4"/>
  <c r="E237" i="4" s="1"/>
  <c r="B238" i="4" l="1"/>
  <c r="D238" i="4"/>
  <c r="J192" i="4"/>
  <c r="L192" i="4" s="1"/>
  <c r="C238" i="4" l="1"/>
  <c r="E238" i="4" s="1"/>
  <c r="B239" i="4" s="1"/>
  <c r="K193" i="4"/>
  <c r="I193" i="4"/>
  <c r="J193" i="4" l="1"/>
  <c r="L193" i="4" s="1"/>
  <c r="I194" i="4" s="1"/>
  <c r="D239" i="4"/>
  <c r="C239" i="4"/>
  <c r="E239" i="4" s="1"/>
  <c r="K194" i="4" l="1"/>
  <c r="B240" i="4"/>
  <c r="D240" i="4"/>
  <c r="J194" i="4"/>
  <c r="L194" i="4" s="1"/>
  <c r="K195" i="4" l="1"/>
  <c r="I195" i="4"/>
  <c r="J195" i="4" s="1"/>
  <c r="L195" i="4" s="1"/>
  <c r="C240" i="4"/>
  <c r="E240" i="4" s="1"/>
  <c r="I196" i="4" l="1"/>
  <c r="K196" i="4"/>
  <c r="B241" i="4"/>
  <c r="D241" i="4"/>
  <c r="C241" i="4" l="1"/>
  <c r="E241" i="4" s="1"/>
  <c r="D242" i="4"/>
  <c r="B242" i="4"/>
  <c r="C242" i="4" s="1"/>
  <c r="E242" i="4" s="1"/>
  <c r="J196" i="4"/>
  <c r="L196" i="4" s="1"/>
  <c r="B243" i="4" l="1"/>
  <c r="D243" i="4"/>
  <c r="K197" i="4"/>
  <c r="I197" i="4"/>
  <c r="J197" i="4" l="1"/>
  <c r="L197" i="4" s="1"/>
  <c r="I198" i="4" s="1"/>
  <c r="C243" i="4"/>
  <c r="E243" i="4" s="1"/>
  <c r="K198" i="4" l="1"/>
  <c r="B244" i="4"/>
  <c r="D244" i="4"/>
  <c r="J198" i="4"/>
  <c r="L198" i="4" s="1"/>
  <c r="K199" i="4" l="1"/>
  <c r="I199" i="4"/>
  <c r="J199" i="4" s="1"/>
  <c r="L199" i="4" s="1"/>
  <c r="C244" i="4"/>
  <c r="E244" i="4" s="1"/>
  <c r="I200" i="4" l="1"/>
  <c r="K200" i="4"/>
  <c r="B245" i="4"/>
  <c r="D245" i="4"/>
  <c r="C245" i="4" l="1"/>
  <c r="E245" i="4" s="1"/>
  <c r="J200" i="4"/>
  <c r="L200" i="4" s="1"/>
  <c r="K201" i="4" l="1"/>
  <c r="I201" i="4"/>
  <c r="J201" i="4" s="1"/>
  <c r="L201" i="4" s="1"/>
  <c r="D246" i="4"/>
  <c r="B246" i="4"/>
  <c r="C246" i="4" s="1"/>
  <c r="E246" i="4" s="1"/>
  <c r="B247" i="4" l="1"/>
  <c r="D247" i="4"/>
  <c r="I202" i="4"/>
  <c r="K202" i="4"/>
  <c r="J202" i="4" l="1"/>
  <c r="L202" i="4" s="1"/>
  <c r="C247" i="4"/>
  <c r="E247" i="4" s="1"/>
  <c r="B248" i="4" l="1"/>
  <c r="D248" i="4"/>
  <c r="K203" i="4"/>
  <c r="I203" i="4"/>
  <c r="J203" i="4" s="1"/>
  <c r="L203" i="4" s="1"/>
  <c r="I204" i="4" l="1"/>
  <c r="K204" i="4"/>
  <c r="C248" i="4"/>
  <c r="E248" i="4" s="1"/>
  <c r="B249" i="4" l="1"/>
  <c r="D249" i="4"/>
  <c r="J204" i="4"/>
  <c r="L204" i="4" s="1"/>
  <c r="K205" i="4" l="1"/>
  <c r="I205" i="4"/>
  <c r="J205" i="4" s="1"/>
  <c r="L205" i="4" s="1"/>
  <c r="C249" i="4"/>
  <c r="E249" i="4" s="1"/>
  <c r="I206" i="4" l="1"/>
  <c r="K206" i="4"/>
  <c r="D250" i="4"/>
  <c r="B250" i="4"/>
  <c r="C250" i="4" s="1"/>
  <c r="E250" i="4" s="1"/>
  <c r="B251" i="4" l="1"/>
  <c r="D251" i="4"/>
  <c r="J206" i="4"/>
  <c r="L206" i="4" s="1"/>
  <c r="K207" i="4" l="1"/>
  <c r="I207" i="4"/>
  <c r="J207" i="4" s="1"/>
  <c r="L207" i="4" s="1"/>
  <c r="C251" i="4"/>
  <c r="E251" i="4" s="1"/>
  <c r="I208" i="4" l="1"/>
  <c r="K208" i="4"/>
  <c r="B252" i="4"/>
  <c r="D252" i="4"/>
  <c r="C252" i="4" l="1"/>
  <c r="E252" i="4" s="1"/>
  <c r="J208" i="4"/>
  <c r="L208" i="4" s="1"/>
  <c r="B253" i="4" l="1"/>
  <c r="D253" i="4"/>
  <c r="K209" i="4"/>
  <c r="I209" i="4"/>
  <c r="J209" i="4" l="1"/>
  <c r="L209" i="4" s="1"/>
  <c r="I210" i="4"/>
  <c r="K210" i="4"/>
  <c r="C253" i="4"/>
  <c r="E253" i="4" s="1"/>
  <c r="D254" i="4" l="1"/>
  <c r="B254" i="4"/>
  <c r="J210" i="4"/>
  <c r="L210" i="4" s="1"/>
  <c r="K211" i="4" l="1"/>
  <c r="I211" i="4"/>
  <c r="J211" i="4" s="1"/>
  <c r="L211" i="4" s="1"/>
  <c r="C254" i="4"/>
  <c r="E254" i="4" s="1"/>
  <c r="I212" i="4" l="1"/>
  <c r="K212" i="4"/>
  <c r="B255" i="4"/>
  <c r="D255" i="4"/>
  <c r="C255" i="4" l="1"/>
  <c r="E255" i="4" s="1"/>
  <c r="J212" i="4"/>
  <c r="L212" i="4" s="1"/>
  <c r="K213" i="4" l="1"/>
  <c r="I213" i="4"/>
  <c r="B256" i="4"/>
  <c r="D256" i="4"/>
  <c r="J213" i="4" l="1"/>
  <c r="L213" i="4" s="1"/>
  <c r="I214" i="4"/>
  <c r="K214" i="4"/>
  <c r="C256" i="4"/>
  <c r="E256" i="4" s="1"/>
  <c r="B257" i="4" l="1"/>
  <c r="D257" i="4"/>
  <c r="J214" i="4"/>
  <c r="L214" i="4" s="1"/>
  <c r="K215" i="4" l="1"/>
  <c r="I215" i="4"/>
  <c r="C257" i="4"/>
  <c r="E257" i="4" s="1"/>
  <c r="J215" i="4" l="1"/>
  <c r="L215" i="4" s="1"/>
  <c r="I216" i="4"/>
  <c r="K216" i="4"/>
  <c r="D258" i="4"/>
  <c r="B258" i="4"/>
  <c r="C258" i="4" l="1"/>
  <c r="E258" i="4" s="1"/>
  <c r="B259" i="4"/>
  <c r="D259" i="4"/>
  <c r="J216" i="4"/>
  <c r="L216" i="4" s="1"/>
  <c r="K217" i="4" l="1"/>
  <c r="I217" i="4"/>
  <c r="J217" i="4" s="1"/>
  <c r="L217" i="4" s="1"/>
  <c r="C259" i="4"/>
  <c r="E259" i="4" s="1"/>
  <c r="I218" i="4" l="1"/>
  <c r="K218" i="4"/>
  <c r="B260" i="4"/>
  <c r="D260" i="4"/>
  <c r="C260" i="4" l="1"/>
  <c r="E260" i="4" s="1"/>
  <c r="B261" i="4"/>
  <c r="D261" i="4"/>
  <c r="J218" i="4"/>
  <c r="L218" i="4" s="1"/>
  <c r="K219" i="4" l="1"/>
  <c r="I219" i="4"/>
  <c r="C261" i="4"/>
  <c r="E261" i="4" s="1"/>
  <c r="J219" i="4" l="1"/>
  <c r="L219" i="4" s="1"/>
  <c r="I220" i="4"/>
  <c r="K220" i="4"/>
  <c r="D262" i="4"/>
  <c r="B262" i="4"/>
  <c r="C262" i="4" l="1"/>
  <c r="E262" i="4" s="1"/>
  <c r="B263" i="4"/>
  <c r="D263" i="4"/>
  <c r="J220" i="4"/>
  <c r="L220" i="4" s="1"/>
  <c r="K221" i="4" l="1"/>
  <c r="I221" i="4"/>
  <c r="J221" i="4" s="1"/>
  <c r="L221" i="4" s="1"/>
  <c r="C263" i="4"/>
  <c r="E263" i="4" s="1"/>
  <c r="I222" i="4" l="1"/>
  <c r="K222" i="4"/>
  <c r="B264" i="4"/>
  <c r="D264" i="4"/>
  <c r="C264" i="4" l="1"/>
  <c r="E264" i="4" s="1"/>
  <c r="B265" i="4"/>
  <c r="D265" i="4"/>
  <c r="J222" i="4"/>
  <c r="L222" i="4" s="1"/>
  <c r="I223" i="4" l="1"/>
  <c r="K223" i="4"/>
  <c r="C265" i="4"/>
  <c r="E265" i="4" s="1"/>
  <c r="D266" i="4" l="1"/>
  <c r="B266" i="4"/>
  <c r="C266" i="4" s="1"/>
  <c r="E266" i="4" s="1"/>
  <c r="J223" i="4"/>
  <c r="L223" i="4" s="1"/>
  <c r="B267" i="4" l="1"/>
  <c r="D267" i="4"/>
  <c r="I224" i="4"/>
  <c r="K224" i="4"/>
  <c r="J224" i="4" l="1"/>
  <c r="L224" i="4" s="1"/>
  <c r="C267" i="4"/>
  <c r="E267" i="4" s="1"/>
  <c r="D268" i="4" l="1"/>
  <c r="B268" i="4"/>
  <c r="C268" i="4" s="1"/>
  <c r="E268" i="4" s="1"/>
  <c r="I225" i="4"/>
  <c r="K225" i="4"/>
  <c r="B269" i="4" l="1"/>
  <c r="D269" i="4"/>
  <c r="J225" i="4"/>
  <c r="L225" i="4" s="1"/>
  <c r="I226" i="4" l="1"/>
  <c r="K226" i="4"/>
  <c r="C269" i="4"/>
  <c r="E269" i="4" s="1"/>
  <c r="D270" i="4" l="1"/>
  <c r="B270" i="4"/>
  <c r="C270" i="4" s="1"/>
  <c r="E270" i="4" s="1"/>
  <c r="J226" i="4"/>
  <c r="L226" i="4" s="1"/>
  <c r="B271" i="4" l="1"/>
  <c r="D271" i="4"/>
  <c r="K227" i="4"/>
  <c r="I227" i="4"/>
  <c r="J227" i="4" s="1"/>
  <c r="L227" i="4" s="1"/>
  <c r="I228" i="4" l="1"/>
  <c r="K228" i="4"/>
  <c r="C271" i="4"/>
  <c r="E271" i="4" s="1"/>
  <c r="B272" i="4" l="1"/>
  <c r="D272" i="4"/>
  <c r="J228" i="4"/>
  <c r="L228" i="4" s="1"/>
  <c r="I229" i="4" l="1"/>
  <c r="K229" i="4"/>
  <c r="C272" i="4"/>
  <c r="E272" i="4" s="1"/>
  <c r="J229" i="4" l="1"/>
  <c r="L229" i="4" s="1"/>
  <c r="I230" i="4"/>
  <c r="K230" i="4"/>
  <c r="B273" i="4"/>
  <c r="D273" i="4"/>
  <c r="C273" i="4" l="1"/>
  <c r="E273" i="4" s="1"/>
  <c r="J230" i="4"/>
  <c r="L230" i="4" s="1"/>
  <c r="K231" i="4" l="1"/>
  <c r="I231" i="4"/>
  <c r="J231" i="4" s="1"/>
  <c r="L231" i="4" s="1"/>
  <c r="D274" i="4"/>
  <c r="B274" i="4"/>
  <c r="C274" i="4" s="1"/>
  <c r="E274" i="4" s="1"/>
  <c r="B275" i="4" l="1"/>
  <c r="D275" i="4"/>
  <c r="I232" i="4"/>
  <c r="K232" i="4"/>
  <c r="J232" i="4" l="1"/>
  <c r="L232" i="4" s="1"/>
  <c r="I233" i="4"/>
  <c r="K233" i="4"/>
  <c r="C275" i="4"/>
  <c r="E275" i="4" s="1"/>
  <c r="B276" i="4" l="1"/>
  <c r="D276" i="4"/>
  <c r="J233" i="4"/>
  <c r="L233" i="4" s="1"/>
  <c r="I234" i="4" l="1"/>
  <c r="K234" i="4"/>
  <c r="C276" i="4"/>
  <c r="E276" i="4" s="1"/>
  <c r="B277" i="4" l="1"/>
  <c r="D277" i="4"/>
  <c r="J234" i="4"/>
  <c r="L234" i="4" s="1"/>
  <c r="K235" i="4" l="1"/>
  <c r="I235" i="4"/>
  <c r="J235" i="4" s="1"/>
  <c r="L235" i="4" s="1"/>
  <c r="C277" i="4"/>
  <c r="E277" i="4" s="1"/>
  <c r="I236" i="4" l="1"/>
  <c r="K236" i="4"/>
  <c r="D278" i="4"/>
  <c r="B278" i="4"/>
  <c r="C278" i="4" s="1"/>
  <c r="E278" i="4" s="1"/>
  <c r="B279" i="4" l="1"/>
  <c r="D279" i="4"/>
  <c r="J236" i="4"/>
  <c r="L236" i="4" s="1"/>
  <c r="K237" i="4" l="1"/>
  <c r="I237" i="4"/>
  <c r="C279" i="4"/>
  <c r="E279" i="4" s="1"/>
  <c r="J237" i="4" l="1"/>
  <c r="L237" i="4" s="1"/>
  <c r="I238" i="4"/>
  <c r="K238" i="4"/>
  <c r="B280" i="4"/>
  <c r="D280" i="4"/>
  <c r="C280" i="4" l="1"/>
  <c r="E280" i="4" s="1"/>
  <c r="J238" i="4"/>
  <c r="L238" i="4" s="1"/>
  <c r="K239" i="4" l="1"/>
  <c r="I239" i="4"/>
  <c r="J239" i="4" s="1"/>
  <c r="L239" i="4" s="1"/>
  <c r="B281" i="4"/>
  <c r="D281" i="4"/>
  <c r="I240" i="4" l="1"/>
  <c r="K240" i="4"/>
  <c r="C281" i="4"/>
  <c r="E281" i="4" s="1"/>
  <c r="D282" i="4" l="1"/>
  <c r="B282" i="4"/>
  <c r="C282" i="4" s="1"/>
  <c r="E282" i="4" s="1"/>
  <c r="J240" i="4"/>
  <c r="L240" i="4" s="1"/>
  <c r="B283" i="4" l="1"/>
  <c r="D283" i="4"/>
  <c r="K241" i="4"/>
  <c r="I241" i="4"/>
  <c r="J241" i="4" l="1"/>
  <c r="L241" i="4" s="1"/>
  <c r="I242" i="4"/>
  <c r="K242" i="4"/>
  <c r="C283" i="4"/>
  <c r="E283" i="4" s="1"/>
  <c r="B284" i="4" l="1"/>
  <c r="D284" i="4"/>
  <c r="J242" i="4"/>
  <c r="L242" i="4" s="1"/>
  <c r="I243" i="4" l="1"/>
  <c r="K243" i="4"/>
  <c r="C284" i="4"/>
  <c r="E284" i="4" s="1"/>
  <c r="B285" i="4" l="1"/>
  <c r="D285" i="4"/>
  <c r="J243" i="4"/>
  <c r="L243" i="4" s="1"/>
  <c r="I244" i="4" l="1"/>
  <c r="K244" i="4"/>
  <c r="C285" i="4"/>
  <c r="E285" i="4" s="1"/>
  <c r="B286" i="4" l="1"/>
  <c r="D286" i="4"/>
  <c r="J244" i="4"/>
  <c r="L244" i="4" s="1"/>
  <c r="C286" i="4" l="1"/>
  <c r="E286" i="4" s="1"/>
  <c r="B287" i="4"/>
  <c r="D287" i="4"/>
  <c r="K245" i="4"/>
  <c r="I245" i="4"/>
  <c r="J245" i="4" l="1"/>
  <c r="L245" i="4" s="1"/>
  <c r="C287" i="4"/>
  <c r="E287" i="4" s="1"/>
  <c r="B288" i="4" l="1"/>
  <c r="D288" i="4"/>
  <c r="I246" i="4"/>
  <c r="K246" i="4"/>
  <c r="J246" i="4" l="1"/>
  <c r="L246" i="4" s="1"/>
  <c r="K247" i="4"/>
  <c r="I247" i="4"/>
  <c r="J247" i="4" s="1"/>
  <c r="L247" i="4" s="1"/>
  <c r="C288" i="4"/>
  <c r="E288" i="4" s="1"/>
  <c r="I248" i="4" l="1"/>
  <c r="K248" i="4"/>
  <c r="B289" i="4"/>
  <c r="D289" i="4"/>
  <c r="C289" i="4" l="1"/>
  <c r="E289" i="4" s="1"/>
  <c r="D290" i="4"/>
  <c r="B290" i="4"/>
  <c r="C290" i="4" s="1"/>
  <c r="E290" i="4" s="1"/>
  <c r="J248" i="4"/>
  <c r="L248" i="4" s="1"/>
  <c r="B291" i="4" l="1"/>
  <c r="D291" i="4"/>
  <c r="I249" i="4"/>
  <c r="K249" i="4"/>
  <c r="J249" i="4" l="1"/>
  <c r="L249" i="4" s="1"/>
  <c r="I250" i="4" s="1"/>
  <c r="C291" i="4"/>
  <c r="E291" i="4" s="1"/>
  <c r="K250" i="4" l="1"/>
  <c r="B292" i="4"/>
  <c r="D292" i="4"/>
  <c r="J250" i="4"/>
  <c r="L250" i="4" s="1"/>
  <c r="I251" i="4" l="1"/>
  <c r="K251" i="4"/>
  <c r="C292" i="4"/>
  <c r="E292" i="4" s="1"/>
  <c r="B293" i="4" l="1"/>
  <c r="D293" i="4"/>
  <c r="J251" i="4"/>
  <c r="L251" i="4" s="1"/>
  <c r="I252" i="4" l="1"/>
  <c r="K252" i="4"/>
  <c r="C293" i="4"/>
  <c r="E293" i="4" s="1"/>
  <c r="B294" i="4" l="1"/>
  <c r="D294" i="4"/>
  <c r="J252" i="4"/>
  <c r="L252" i="4" s="1"/>
  <c r="I253" i="4" l="1"/>
  <c r="K253" i="4"/>
  <c r="C294" i="4"/>
  <c r="E294" i="4" s="1"/>
  <c r="D295" i="4" l="1"/>
  <c r="B295" i="4"/>
  <c r="C295" i="4" s="1"/>
  <c r="E295" i="4" s="1"/>
  <c r="J253" i="4"/>
  <c r="L253" i="4" s="1"/>
  <c r="I254" i="4" l="1"/>
  <c r="K254" i="4"/>
  <c r="B296" i="4"/>
  <c r="D296" i="4"/>
  <c r="C296" i="4" l="1"/>
  <c r="E296" i="4" s="1"/>
  <c r="J254" i="4"/>
  <c r="L254" i="4" s="1"/>
  <c r="I255" i="4" s="1"/>
  <c r="B297" i="4"/>
  <c r="D297" i="4"/>
  <c r="K255" i="4"/>
  <c r="J255" i="4" l="1"/>
  <c r="L255" i="4" s="1"/>
  <c r="C297" i="4"/>
  <c r="E297" i="4" s="1"/>
  <c r="I256" i="4"/>
  <c r="K256" i="4"/>
  <c r="B298" i="4"/>
  <c r="D298" i="4"/>
  <c r="J256" i="4" l="1"/>
  <c r="L256" i="4" s="1"/>
  <c r="C298" i="4"/>
  <c r="E298" i="4" s="1"/>
  <c r="D299" i="4" l="1"/>
  <c r="B299" i="4"/>
  <c r="C299" i="4" s="1"/>
  <c r="E299" i="4" s="1"/>
  <c r="K257" i="4"/>
  <c r="I257" i="4"/>
  <c r="J257" i="4" l="1"/>
  <c r="L257" i="4" s="1"/>
  <c r="K258" i="4" s="1"/>
  <c r="B300" i="4"/>
  <c r="D300" i="4"/>
  <c r="I258" i="4" l="1"/>
  <c r="J258" i="4" s="1"/>
  <c r="L258" i="4" s="1"/>
  <c r="I259" i="4"/>
  <c r="K259" i="4"/>
  <c r="C300" i="4"/>
  <c r="E300" i="4" s="1"/>
  <c r="B301" i="4" l="1"/>
  <c r="D301" i="4"/>
  <c r="J259" i="4"/>
  <c r="L259" i="4" s="1"/>
  <c r="K260" i="4" l="1"/>
  <c r="I260" i="4"/>
  <c r="J260" i="4" s="1"/>
  <c r="L260" i="4" s="1"/>
  <c r="C301" i="4"/>
  <c r="E301" i="4" s="1"/>
  <c r="I261" i="4" l="1"/>
  <c r="K261" i="4"/>
  <c r="B302" i="4"/>
  <c r="D302" i="4"/>
  <c r="J261" i="4" l="1"/>
  <c r="L261" i="4" s="1"/>
  <c r="K262" i="4"/>
  <c r="I262" i="4"/>
  <c r="J262" i="4" s="1"/>
  <c r="L262" i="4" s="1"/>
  <c r="C302" i="4"/>
  <c r="E302" i="4" s="1"/>
  <c r="K263" i="4" l="1"/>
  <c r="I263" i="4"/>
  <c r="J263" i="4" s="1"/>
  <c r="L263" i="4" s="1"/>
  <c r="D303" i="4"/>
  <c r="B303" i="4"/>
  <c r="C303" i="4" s="1"/>
  <c r="E303" i="4" s="1"/>
  <c r="B304" i="4" l="1"/>
  <c r="D304" i="4"/>
  <c r="I264" i="4"/>
  <c r="K264" i="4"/>
  <c r="J264" i="4" l="1"/>
  <c r="L264" i="4" s="1"/>
  <c r="I265" i="4" s="1"/>
  <c r="C304" i="4"/>
  <c r="E304" i="4" s="1"/>
  <c r="K265" i="4" l="1"/>
  <c r="J265" i="4" s="1"/>
  <c r="L265" i="4" s="1"/>
  <c r="B305" i="4"/>
  <c r="D305" i="4"/>
  <c r="K266" i="4" l="1"/>
  <c r="I266" i="4"/>
  <c r="J266" i="4" s="1"/>
  <c r="L266" i="4" s="1"/>
  <c r="K267" i="4" s="1"/>
  <c r="I267" i="4"/>
  <c r="C305" i="4"/>
  <c r="E305" i="4" s="1"/>
  <c r="J267" i="4" l="1"/>
  <c r="L267" i="4" s="1"/>
  <c r="K268" i="4"/>
  <c r="I268" i="4"/>
  <c r="J268" i="4" s="1"/>
  <c r="L268" i="4" s="1"/>
  <c r="B306" i="4"/>
  <c r="D306" i="4"/>
  <c r="I269" i="4" l="1"/>
  <c r="K269" i="4"/>
  <c r="C306" i="4"/>
  <c r="E306" i="4" s="1"/>
  <c r="J269" i="4" l="1"/>
  <c r="L269" i="4" s="1"/>
  <c r="I270" i="4" s="1"/>
  <c r="D307" i="4"/>
  <c r="B307" i="4"/>
  <c r="K270" i="4" l="1"/>
  <c r="J270" i="4"/>
  <c r="L270" i="4" s="1"/>
  <c r="C307" i="4"/>
  <c r="E307" i="4" s="1"/>
  <c r="B308" i="4"/>
  <c r="D308" i="4"/>
  <c r="K271" i="4"/>
  <c r="I271" i="4"/>
  <c r="J271" i="4" l="1"/>
  <c r="L271" i="4" s="1"/>
  <c r="I272" i="4"/>
  <c r="K272" i="4"/>
  <c r="C308" i="4"/>
  <c r="E308" i="4" s="1"/>
  <c r="J272" i="4" l="1"/>
  <c r="L272" i="4" s="1"/>
  <c r="I273" i="4" s="1"/>
  <c r="K273" i="4"/>
  <c r="D309" i="4"/>
  <c r="B309" i="4"/>
  <c r="J273" i="4" l="1"/>
  <c r="L273" i="4" s="1"/>
  <c r="K274" i="4" s="1"/>
  <c r="C309" i="4"/>
  <c r="E309" i="4" s="1"/>
  <c r="B310" i="4"/>
  <c r="D310" i="4"/>
  <c r="I274" i="4" l="1"/>
  <c r="J274" i="4"/>
  <c r="L274" i="4" s="1"/>
  <c r="C310" i="4"/>
  <c r="E310" i="4" s="1"/>
  <c r="B311" i="4" l="1"/>
  <c r="D311" i="4"/>
  <c r="I275" i="4"/>
  <c r="K275" i="4"/>
  <c r="J275" i="4" l="1"/>
  <c r="L275" i="4" s="1"/>
  <c r="C311" i="4"/>
  <c r="E311" i="4" s="1"/>
  <c r="D312" i="4" l="1"/>
  <c r="B312" i="4"/>
  <c r="C312" i="4" s="1"/>
  <c r="E312" i="4" s="1"/>
  <c r="K276" i="4"/>
  <c r="I276" i="4"/>
  <c r="J276" i="4" s="1"/>
  <c r="L276" i="4" s="1"/>
  <c r="I277" i="4" l="1"/>
  <c r="K277" i="4"/>
  <c r="D313" i="4"/>
  <c r="B313" i="4"/>
  <c r="C313" i="4" s="1"/>
  <c r="E313" i="4" s="1"/>
  <c r="B314" i="4" l="1"/>
  <c r="D314" i="4"/>
  <c r="J277" i="4"/>
  <c r="L277" i="4" s="1"/>
  <c r="C314" i="4" l="1"/>
  <c r="E314" i="4" s="1"/>
  <c r="B315" i="4"/>
  <c r="D315" i="4"/>
  <c r="K278" i="4"/>
  <c r="I278" i="4"/>
  <c r="J278" i="4" l="1"/>
  <c r="L278" i="4" s="1"/>
  <c r="K279" i="4"/>
  <c r="I279" i="4"/>
  <c r="J279" i="4" s="1"/>
  <c r="L279" i="4" s="1"/>
  <c r="C315" i="4"/>
  <c r="E315" i="4" s="1"/>
  <c r="I280" i="4" l="1"/>
  <c r="K280" i="4"/>
  <c r="B316" i="4"/>
  <c r="D316" i="4"/>
  <c r="C316" i="4" l="1"/>
  <c r="E316" i="4" s="1"/>
  <c r="J280" i="4"/>
  <c r="L280" i="4" s="1"/>
  <c r="K281" i="4" s="1"/>
  <c r="D317" i="4"/>
  <c r="B317" i="4"/>
  <c r="C317" i="4" s="1"/>
  <c r="E317" i="4" s="1"/>
  <c r="I281" i="4" l="1"/>
  <c r="J281" i="4" s="1"/>
  <c r="L281" i="4" s="1"/>
  <c r="I282" i="4" s="1"/>
  <c r="B318" i="4"/>
  <c r="D318" i="4"/>
  <c r="K282" i="4" l="1"/>
  <c r="J282" i="4" s="1"/>
  <c r="L282" i="4" s="1"/>
  <c r="C318" i="4"/>
  <c r="E318" i="4" s="1"/>
  <c r="I283" i="4" l="1"/>
  <c r="K283" i="4"/>
  <c r="B319" i="4"/>
  <c r="D319" i="4"/>
  <c r="J283" i="4" l="1"/>
  <c r="L283" i="4" s="1"/>
  <c r="C319" i="4"/>
  <c r="E319" i="4" s="1"/>
  <c r="I284" i="4" l="1"/>
  <c r="K284" i="4"/>
  <c r="D320" i="4"/>
  <c r="B320" i="4"/>
  <c r="C320" i="4" s="1"/>
  <c r="E320" i="4" s="1"/>
  <c r="J284" i="4" l="1"/>
  <c r="L284" i="4" s="1"/>
  <c r="D321" i="4"/>
  <c r="B321" i="4"/>
  <c r="C321" i="4" s="1"/>
  <c r="E321" i="4" s="1"/>
  <c r="K285" i="4" l="1"/>
  <c r="I285" i="4"/>
  <c r="J285" i="4" s="1"/>
  <c r="L285" i="4" s="1"/>
  <c r="B322" i="4"/>
  <c r="D322" i="4"/>
  <c r="I286" i="4" l="1"/>
  <c r="K286" i="4"/>
  <c r="C322" i="4"/>
  <c r="E322" i="4" s="1"/>
  <c r="J286" i="4" l="1"/>
  <c r="L286" i="4" s="1"/>
  <c r="B323" i="4"/>
  <c r="D323" i="4"/>
  <c r="I287" i="4" l="1"/>
  <c r="K287" i="4"/>
  <c r="C323" i="4"/>
  <c r="E323" i="4" s="1"/>
  <c r="J287" i="4" l="1"/>
  <c r="L287" i="4" s="1"/>
  <c r="D324" i="4"/>
  <c r="B324" i="4"/>
  <c r="I288" i="4" l="1"/>
  <c r="K288" i="4"/>
  <c r="C324" i="4"/>
  <c r="E324" i="4" s="1"/>
  <c r="D325" i="4"/>
  <c r="B325" i="4"/>
  <c r="C325" i="4" s="1"/>
  <c r="E325" i="4" s="1"/>
  <c r="J288" i="4" l="1"/>
  <c r="L288" i="4" s="1"/>
  <c r="B326" i="4"/>
  <c r="D326" i="4"/>
  <c r="K289" i="4" l="1"/>
  <c r="I289" i="4"/>
  <c r="J289" i="4" s="1"/>
  <c r="L289" i="4" s="1"/>
  <c r="C326" i="4"/>
  <c r="E326" i="4" s="1"/>
  <c r="K290" i="4" l="1"/>
  <c r="I290" i="4"/>
  <c r="J290" i="4" s="1"/>
  <c r="L290" i="4" s="1"/>
  <c r="B327" i="4"/>
  <c r="D327" i="4"/>
  <c r="I291" i="4" l="1"/>
  <c r="K291" i="4"/>
  <c r="C327" i="4"/>
  <c r="E327" i="4" s="1"/>
  <c r="J291" i="4" l="1"/>
  <c r="L291" i="4" s="1"/>
  <c r="B328" i="4"/>
  <c r="D328" i="4"/>
  <c r="K292" i="4" l="1"/>
  <c r="I292" i="4"/>
  <c r="J292" i="4" s="1"/>
  <c r="L292" i="4" s="1"/>
  <c r="C328" i="4"/>
  <c r="E328" i="4" s="1"/>
  <c r="K293" i="4" l="1"/>
  <c r="I293" i="4"/>
  <c r="J293" i="4" s="1"/>
  <c r="L293" i="4" s="1"/>
  <c r="B329" i="4"/>
  <c r="D329" i="4"/>
  <c r="I294" i="4" l="1"/>
  <c r="K294" i="4"/>
  <c r="C329" i="4"/>
  <c r="E329" i="4" s="1"/>
  <c r="J294" i="4" l="1"/>
  <c r="L294" i="4" s="1"/>
  <c r="B330" i="4"/>
  <c r="D330" i="4"/>
  <c r="I295" i="4" l="1"/>
  <c r="K295" i="4"/>
  <c r="C330" i="4"/>
  <c r="E330" i="4" s="1"/>
  <c r="J295" i="4" l="1"/>
  <c r="L295" i="4" s="1"/>
  <c r="B331" i="4"/>
  <c r="D331" i="4"/>
  <c r="I296" i="4" l="1"/>
  <c r="K296" i="4"/>
  <c r="C331" i="4"/>
  <c r="E331" i="4" s="1"/>
  <c r="J296" i="4" l="1"/>
  <c r="L296" i="4" s="1"/>
  <c r="B332" i="4"/>
  <c r="D332" i="4"/>
  <c r="K297" i="4" l="1"/>
  <c r="I297" i="4"/>
  <c r="J297" i="4" s="1"/>
  <c r="L297" i="4" s="1"/>
  <c r="C332" i="4"/>
  <c r="E332" i="4" s="1"/>
  <c r="K298" i="4" l="1"/>
  <c r="I298" i="4"/>
  <c r="J298" i="4" s="1"/>
  <c r="L298" i="4" s="1"/>
  <c r="B333" i="4"/>
  <c r="D333" i="4"/>
  <c r="I299" i="4" l="1"/>
  <c r="K299" i="4"/>
  <c r="C333" i="4"/>
  <c r="E333" i="4" s="1"/>
  <c r="J299" i="4" l="1"/>
  <c r="L299" i="4" s="1"/>
  <c r="B334" i="4"/>
  <c r="D334" i="4"/>
  <c r="K300" i="4" l="1"/>
  <c r="I300" i="4"/>
  <c r="J300" i="4" s="1"/>
  <c r="L300" i="4" s="1"/>
  <c r="C334" i="4"/>
  <c r="E334" i="4" s="1"/>
  <c r="I301" i="4" l="1"/>
  <c r="K301" i="4"/>
  <c r="B335" i="4"/>
  <c r="D335" i="4"/>
  <c r="J301" i="4" l="1"/>
  <c r="L301" i="4" s="1"/>
  <c r="C335" i="4"/>
  <c r="E335" i="4" s="1"/>
  <c r="K302" i="4" l="1"/>
  <c r="I302" i="4"/>
  <c r="J302" i="4" s="1"/>
  <c r="L302" i="4" s="1"/>
  <c r="B336" i="4"/>
  <c r="D336" i="4"/>
  <c r="I303" i="4" l="1"/>
  <c r="K303" i="4"/>
  <c r="C336" i="4"/>
  <c r="E336" i="4" s="1"/>
  <c r="J303" i="4" l="1"/>
  <c r="L303" i="4" s="1"/>
  <c r="B337" i="4"/>
  <c r="D337" i="4"/>
  <c r="K304" i="4" l="1"/>
  <c r="I304" i="4"/>
  <c r="J304" i="4" s="1"/>
  <c r="L304" i="4" s="1"/>
  <c r="C337" i="4"/>
  <c r="E337" i="4" s="1"/>
  <c r="K305" i="4" l="1"/>
  <c r="I305" i="4"/>
  <c r="J305" i="4" s="1"/>
  <c r="L305" i="4" s="1"/>
  <c r="B338" i="4"/>
  <c r="D338" i="4"/>
  <c r="K306" i="4" l="1"/>
  <c r="I306" i="4"/>
  <c r="J306" i="4" s="1"/>
  <c r="L306" i="4" s="1"/>
  <c r="C338" i="4"/>
  <c r="E338" i="4" s="1"/>
  <c r="K307" i="4" l="1"/>
  <c r="I307" i="4"/>
  <c r="J307" i="4" s="1"/>
  <c r="L307" i="4" s="1"/>
  <c r="B339" i="4"/>
  <c r="D339" i="4"/>
  <c r="K308" i="4" l="1"/>
  <c r="I308" i="4"/>
  <c r="J308" i="4" s="1"/>
  <c r="L308" i="4" s="1"/>
  <c r="C339" i="4"/>
  <c r="E339" i="4" s="1"/>
  <c r="I309" i="4" l="1"/>
  <c r="K309" i="4"/>
  <c r="B340" i="4"/>
  <c r="D340" i="4"/>
  <c r="J309" i="4" l="1"/>
  <c r="L309" i="4" s="1"/>
  <c r="C340" i="4"/>
  <c r="E340" i="4" s="1"/>
  <c r="I310" i="4" l="1"/>
  <c r="K310" i="4"/>
  <c r="B341" i="4"/>
  <c r="D341" i="4"/>
  <c r="J310" i="4" l="1"/>
  <c r="L310" i="4" s="1"/>
  <c r="C341" i="4"/>
  <c r="E341" i="4" s="1"/>
  <c r="I311" i="4" l="1"/>
  <c r="K311" i="4"/>
  <c r="B342" i="4"/>
  <c r="D342" i="4"/>
  <c r="J311" i="4" l="1"/>
  <c r="L311" i="4" s="1"/>
  <c r="C342" i="4"/>
  <c r="E342" i="4" s="1"/>
  <c r="B343" i="4"/>
  <c r="D343" i="4"/>
  <c r="K312" i="4" l="1"/>
  <c r="I312" i="4"/>
  <c r="J312" i="4" s="1"/>
  <c r="L312" i="4" s="1"/>
  <c r="C343" i="4"/>
  <c r="E343" i="4" s="1"/>
  <c r="K313" i="4" l="1"/>
  <c r="I313" i="4"/>
  <c r="J313" i="4" s="1"/>
  <c r="L313" i="4" s="1"/>
  <c r="B344" i="4"/>
  <c r="D344" i="4"/>
  <c r="I314" i="4" l="1"/>
  <c r="K314" i="4"/>
  <c r="C344" i="4"/>
  <c r="E344" i="4" s="1"/>
  <c r="J314" i="4" l="1"/>
  <c r="L314" i="4" s="1"/>
  <c r="B345" i="4"/>
  <c r="D345" i="4"/>
  <c r="K315" i="4" l="1"/>
  <c r="I315" i="4"/>
  <c r="J315" i="4" s="1"/>
  <c r="L315" i="4" s="1"/>
  <c r="C345" i="4"/>
  <c r="E345" i="4" s="1"/>
  <c r="K316" i="4" l="1"/>
  <c r="I316" i="4"/>
  <c r="J316" i="4" s="1"/>
  <c r="L316" i="4" s="1"/>
  <c r="B346" i="4"/>
  <c r="D346" i="4"/>
  <c r="I317" i="4" l="1"/>
  <c r="K317" i="4"/>
  <c r="C346" i="4"/>
  <c r="E346" i="4" s="1"/>
  <c r="J317" i="4" l="1"/>
  <c r="L317" i="4" s="1"/>
  <c r="B347" i="4"/>
  <c r="D347" i="4"/>
  <c r="K318" i="4" l="1"/>
  <c r="I318" i="4"/>
  <c r="J318" i="4" s="1"/>
  <c r="L318" i="4" s="1"/>
  <c r="C347" i="4"/>
  <c r="E347" i="4" s="1"/>
  <c r="I319" i="4" l="1"/>
  <c r="K319" i="4"/>
  <c r="B348" i="4"/>
  <c r="D348" i="4"/>
  <c r="J319" i="4" l="1"/>
  <c r="L319" i="4" s="1"/>
  <c r="C348" i="4"/>
  <c r="E348" i="4" s="1"/>
  <c r="B349" i="4"/>
  <c r="D349" i="4"/>
  <c r="K320" i="4" l="1"/>
  <c r="I320" i="4"/>
  <c r="J320" i="4" s="1"/>
  <c r="L320" i="4" s="1"/>
  <c r="C349" i="4"/>
  <c r="E349" i="4" s="1"/>
  <c r="K321" i="4" l="1"/>
  <c r="I321" i="4"/>
  <c r="J321" i="4" s="1"/>
  <c r="L321" i="4" s="1"/>
  <c r="B350" i="4"/>
  <c r="D350" i="4"/>
  <c r="K322" i="4" l="1"/>
  <c r="I322" i="4"/>
  <c r="J322" i="4" s="1"/>
  <c r="L322" i="4" s="1"/>
  <c r="C350" i="4"/>
  <c r="E350" i="4" s="1"/>
  <c r="I323" i="4" l="1"/>
  <c r="K323" i="4"/>
  <c r="B351" i="4"/>
  <c r="D351" i="4"/>
  <c r="J323" i="4" l="1"/>
  <c r="L323" i="4" s="1"/>
  <c r="C351" i="4"/>
  <c r="E351" i="4" s="1"/>
  <c r="I324" i="4" l="1"/>
  <c r="K324" i="4"/>
  <c r="B352" i="4"/>
  <c r="D352" i="4"/>
  <c r="J324" i="4" l="1"/>
  <c r="L324" i="4" s="1"/>
  <c r="C352" i="4"/>
  <c r="E352" i="4" s="1"/>
  <c r="K325" i="4" l="1"/>
  <c r="I325" i="4"/>
  <c r="J325" i="4" s="1"/>
  <c r="L325" i="4" s="1"/>
  <c r="B353" i="4"/>
  <c r="D353" i="4"/>
  <c r="K326" i="4" l="1"/>
  <c r="I326" i="4"/>
  <c r="J326" i="4" s="1"/>
  <c r="L326" i="4" s="1"/>
  <c r="C353" i="4"/>
  <c r="E353" i="4" s="1"/>
  <c r="K327" i="4" l="1"/>
  <c r="I327" i="4"/>
  <c r="J327" i="4" s="1"/>
  <c r="L327" i="4" s="1"/>
  <c r="B354" i="4"/>
  <c r="D354" i="4"/>
  <c r="K328" i="4" l="1"/>
  <c r="I328" i="4"/>
  <c r="J328" i="4" s="1"/>
  <c r="L328" i="4" s="1"/>
  <c r="C354" i="4"/>
  <c r="E354" i="4" s="1"/>
  <c r="K329" i="4" l="1"/>
  <c r="I329" i="4"/>
  <c r="J329" i="4" s="1"/>
  <c r="L329" i="4" s="1"/>
  <c r="B355" i="4"/>
  <c r="D355" i="4"/>
  <c r="K330" i="4" l="1"/>
  <c r="I330" i="4"/>
  <c r="J330" i="4" s="1"/>
  <c r="L330" i="4" s="1"/>
  <c r="C355" i="4"/>
  <c r="E355" i="4" s="1"/>
  <c r="I331" i="4" l="1"/>
  <c r="K331" i="4"/>
  <c r="B356" i="4"/>
  <c r="D356" i="4"/>
  <c r="J331" i="4" l="1"/>
  <c r="L331" i="4" s="1"/>
  <c r="C356" i="4"/>
  <c r="E356" i="4" s="1"/>
  <c r="K332" i="4" l="1"/>
  <c r="I332" i="4"/>
  <c r="J332" i="4" s="1"/>
  <c r="L332" i="4" s="1"/>
  <c r="B357" i="4"/>
  <c r="D357" i="4"/>
  <c r="K333" i="4" l="1"/>
  <c r="I333" i="4"/>
  <c r="J333" i="4" s="1"/>
  <c r="L333" i="4" s="1"/>
  <c r="C357" i="4"/>
  <c r="E357" i="4" s="1"/>
  <c r="K334" i="4" l="1"/>
  <c r="I334" i="4"/>
  <c r="J334" i="4" s="1"/>
  <c r="L334" i="4" s="1"/>
  <c r="B358" i="4"/>
  <c r="C358" i="4" s="1"/>
  <c r="E358" i="4" s="1"/>
  <c r="D358" i="4"/>
  <c r="K335" i="4" l="1"/>
  <c r="I335" i="4"/>
  <c r="J335" i="4" s="1"/>
  <c r="L335" i="4" s="1"/>
  <c r="B359" i="4"/>
  <c r="D359" i="4"/>
  <c r="I336" i="4" l="1"/>
  <c r="K336" i="4"/>
  <c r="C359" i="4"/>
  <c r="E359" i="4" s="1"/>
  <c r="J336" i="4" l="1"/>
  <c r="L336" i="4" s="1"/>
  <c r="B360" i="4"/>
  <c r="D360" i="4"/>
  <c r="K337" i="4" l="1"/>
  <c r="I337" i="4"/>
  <c r="J337" i="4" s="1"/>
  <c r="L337" i="4" s="1"/>
  <c r="C360" i="4"/>
  <c r="E360" i="4" s="1"/>
  <c r="I338" i="4" l="1"/>
  <c r="K338" i="4"/>
  <c r="B361" i="4"/>
  <c r="D361" i="4"/>
  <c r="J338" i="4" l="1"/>
  <c r="L338" i="4" s="1"/>
  <c r="C361" i="4"/>
  <c r="E361" i="4" s="1"/>
  <c r="I339" i="4" l="1"/>
  <c r="K339" i="4"/>
  <c r="B362" i="4"/>
  <c r="D362" i="4"/>
  <c r="J339" i="4" l="1"/>
  <c r="L339" i="4" s="1"/>
  <c r="C362" i="4"/>
  <c r="E362" i="4" s="1"/>
  <c r="I340" i="4" l="1"/>
  <c r="K340" i="4"/>
  <c r="B363" i="4"/>
  <c r="C363" i="4" s="1"/>
  <c r="E363" i="4" s="1"/>
  <c r="D363" i="4"/>
  <c r="J340" i="4" l="1"/>
  <c r="L340" i="4" s="1"/>
  <c r="B364" i="4"/>
  <c r="D364" i="4"/>
  <c r="I341" i="4" l="1"/>
  <c r="K341" i="4"/>
  <c r="C364" i="4"/>
  <c r="E364" i="4" s="1"/>
  <c r="B365" i="4"/>
  <c r="D365" i="4"/>
  <c r="J341" i="4" l="1"/>
  <c r="L341" i="4" s="1"/>
  <c r="C365" i="4"/>
  <c r="E365" i="4" s="1"/>
  <c r="K342" i="4" l="1"/>
  <c r="I342" i="4"/>
  <c r="J342" i="4" s="1"/>
  <c r="L342" i="4" s="1"/>
  <c r="B366" i="4"/>
  <c r="D366" i="4"/>
  <c r="K343" i="4" l="1"/>
  <c r="I343" i="4"/>
  <c r="J343" i="4" s="1"/>
  <c r="L343" i="4" s="1"/>
  <c r="C366" i="4"/>
  <c r="E366" i="4" s="1"/>
  <c r="D367" i="4"/>
  <c r="B367" i="4"/>
  <c r="C367" i="4" s="1"/>
  <c r="E367" i="4" s="1"/>
  <c r="I344" i="4" l="1"/>
  <c r="K344" i="4"/>
  <c r="J344" i="4" l="1"/>
  <c r="L344" i="4" s="1"/>
  <c r="I345" i="4" l="1"/>
  <c r="K345" i="4"/>
  <c r="J345" i="4" l="1"/>
  <c r="L345" i="4" s="1"/>
  <c r="I346" i="4" l="1"/>
  <c r="J346" i="4" s="1"/>
  <c r="L346" i="4" s="1"/>
  <c r="K346" i="4"/>
  <c r="I347" i="4" l="1"/>
  <c r="K347" i="4"/>
  <c r="J347" i="4" l="1"/>
  <c r="L347" i="4" s="1"/>
  <c r="K348" i="4" l="1"/>
  <c r="I348" i="4"/>
  <c r="J348" i="4" s="1"/>
  <c r="L348" i="4" s="1"/>
  <c r="I349" i="4" l="1"/>
  <c r="K349" i="4"/>
  <c r="J349" i="4" l="1"/>
  <c r="L349" i="4" s="1"/>
  <c r="I350" i="4" l="1"/>
  <c r="K350" i="4"/>
  <c r="J350" i="4" l="1"/>
  <c r="L350" i="4" s="1"/>
  <c r="I351" i="4" l="1"/>
  <c r="K351" i="4"/>
  <c r="J351" i="4" l="1"/>
  <c r="L351" i="4" s="1"/>
  <c r="I352" i="4" l="1"/>
  <c r="K352" i="4"/>
  <c r="J352" i="4" l="1"/>
  <c r="L352" i="4" s="1"/>
  <c r="I353" i="4" l="1"/>
  <c r="K353" i="4"/>
  <c r="J353" i="4" l="1"/>
  <c r="L353" i="4" s="1"/>
  <c r="K354" i="4" l="1"/>
  <c r="I354" i="4"/>
  <c r="J354" i="4" s="1"/>
  <c r="L354" i="4" s="1"/>
  <c r="K355" i="4" l="1"/>
  <c r="I355" i="4"/>
  <c r="J355" i="4" s="1"/>
  <c r="L355" i="4" s="1"/>
  <c r="I356" i="4" l="1"/>
  <c r="K356" i="4"/>
  <c r="J356" i="4" l="1"/>
  <c r="L356" i="4" s="1"/>
  <c r="I357" i="4" l="1"/>
  <c r="K357" i="4"/>
  <c r="J357" i="4" l="1"/>
  <c r="L357" i="4" s="1"/>
  <c r="I358" i="4" l="1"/>
  <c r="K358" i="4"/>
  <c r="J358" i="4" l="1"/>
  <c r="L358" i="4" s="1"/>
  <c r="K359" i="4" l="1"/>
  <c r="I359" i="4"/>
  <c r="J359" i="4" s="1"/>
  <c r="L359" i="4" s="1"/>
  <c r="I360" i="4" l="1"/>
  <c r="K360" i="4"/>
  <c r="J360" i="4" l="1"/>
  <c r="L360" i="4" s="1"/>
  <c r="I361" i="4" l="1"/>
  <c r="K361" i="4"/>
  <c r="J361" i="4" l="1"/>
  <c r="L361" i="4" s="1"/>
  <c r="K362" i="4" l="1"/>
  <c r="I362" i="4"/>
  <c r="J362" i="4" s="1"/>
  <c r="L362" i="4" s="1"/>
  <c r="I363" i="4" l="1"/>
  <c r="K363" i="4"/>
  <c r="J363" i="4" l="1"/>
  <c r="L363" i="4" s="1"/>
  <c r="K364" i="4" l="1"/>
  <c r="I364" i="4"/>
  <c r="J364" i="4" s="1"/>
  <c r="L364" i="4" s="1"/>
  <c r="I365" i="4" l="1"/>
  <c r="K365" i="4"/>
  <c r="J365" i="4" l="1"/>
  <c r="L365" i="4" s="1"/>
  <c r="K366" i="4" l="1"/>
  <c r="I366" i="4"/>
  <c r="J366" i="4" s="1"/>
  <c r="L366" i="4" s="1"/>
  <c r="K367" i="4" l="1"/>
  <c r="I367" i="4"/>
  <c r="J367" i="4" s="1"/>
  <c r="L367" i="4" s="1"/>
</calcChain>
</file>

<file path=xl/sharedStrings.xml><?xml version="1.0" encoding="utf-8"?>
<sst xmlns="http://schemas.openxmlformats.org/spreadsheetml/2006/main" count="228" uniqueCount="170">
  <si>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</si>
  <si>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</si>
  <si>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</si>
  <si>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</si>
  <si>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</si>
  <si>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</si>
  <si>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</si>
  <si>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</si>
  <si>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</si>
  <si>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</si>
  <si>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</si>
  <si>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</si>
  <si>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</si>
  <si>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</si>
  <si>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</si>
  <si>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</si>
  <si>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</si>
  <si>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</si>
  <si>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</si>
  <si>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</si>
  <si>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</si>
  <si>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</si>
  <si>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</si>
  <si>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</si>
  <si>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</si>
  <si>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</si>
  <si>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</si>
  <si>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</si>
  <si>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</si>
  <si>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</si>
  <si>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</si>
  <si>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</si>
  <si>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</si>
  <si>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</si>
  <si>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</si>
  <si>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</si>
  <si>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</si>
  <si>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</si>
  <si>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</si>
  <si>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</si>
  <si>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</si>
  <si>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</si>
  <si>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</si>
  <si>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</si>
  <si>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</si>
  <si>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</si>
  <si>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</si>
  <si>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</si>
  <si>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</si>
  <si>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</si>
  <si>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</si>
  <si>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</si>
  <si>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</si>
  <si>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</si>
  <si>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</si>
  <si>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</si>
  <si>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</si>
  <si>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</si>
  <si>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</si>
  <si>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</si>
  <si>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</si>
  <si>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</si>
  <si>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</si>
  <si>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</si>
  <si>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</si>
  <si>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</si>
  <si>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</si>
  <si>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</si>
  <si>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</si>
  <si>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</si>
  <si>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</si>
  <si>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</si>
  <si>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</si>
  <si>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</si>
  <si>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</si>
  <si>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</si>
  <si>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</si>
  <si>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</si>
  <si>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</si>
  <si>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</si>
  <si>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</si>
  <si>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</si>
  <si>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</si>
  <si>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</si>
  <si>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</si>
  <si>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</si>
  <si>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</si>
  <si>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</si>
  <si>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</si>
  <si>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</si>
  <si>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</si>
  <si>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</si>
  <si>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</si>
  <si>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</si>
  <si>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</si>
  <si>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</si>
  <si>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</si>
  <si>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</si>
  <si>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</si>
  <si>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</si>
  <si>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</si>
  <si>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</si>
  <si>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</si>
  <si>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</si>
  <si>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</si>
  <si>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</si>
  <si>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</si>
  <si>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</si>
  <si>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</si>
  <si>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</si>
  <si>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</si>
  <si>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</si>
  <si>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</si>
  <si>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</si>
  <si>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(INDICATED) CAPITAL GAIN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</si>
  <si>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</si>
  <si>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</si>
  <si>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</si>
  <si>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</si>
  <si>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</si>
  <si>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</si>
  <si>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</si>
  <si>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</si>
  <si>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</si>
  <si>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</si>
  <si>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</si>
  <si>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</si>
  <si>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</si>
  <si>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</si>
  <si>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</si>
  <si>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</si>
  <si>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</si>
  <si>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</si>
  <si>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</si>
  <si>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</si>
  <si>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</si>
  <si>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</si>
  <si>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</si>
  <si>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</si>
  <si>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</si>
  <si>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</si>
  <si>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</si>
  <si>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</si>
  <si>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</si>
  <si>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</si>
  <si>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</si>
  <si>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</si>
  <si>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</si>
  <si>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</si>
  <si>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</si>
  <si>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</si>
  <si>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ATER</t>
  </si>
  <si>
    <t>ACCELERATION FACTOR</t>
  </si>
  <si>
    <t>IRR</t>
  </si>
  <si>
    <t>RECAPTURE RATE</t>
  </si>
  <si>
    <t>REAL GAIN</t>
  </si>
  <si>
    <t>Chapter Six EG2c - Sale/Repurchase</t>
  </si>
  <si>
    <t>Basic Analysis</t>
  </si>
  <si>
    <t>TAX BKT</t>
  </si>
  <si>
    <t xml:space="preserve">Substantially all of these calculations can be made in an interactive environment at  </t>
  </si>
  <si>
    <t>www.mathestate.com</t>
  </si>
  <si>
    <t>by choosing Hands On Tool #1 - Basic Analysis and #5 - Value of Tax Deferral</t>
  </si>
  <si>
    <t>DCR</t>
  </si>
  <si>
    <t>BT C/C</t>
  </si>
  <si>
    <t>AT C/C</t>
  </si>
  <si>
    <t>New LTV→</t>
  </si>
  <si>
    <r>
      <t xml:space="preserve">New Initial Loan </t>
    </r>
    <r>
      <rPr>
        <sz val="12"/>
        <rFont val="Calibri"/>
        <family val="2"/>
      </rPr>
      <t>→</t>
    </r>
  </si>
  <si>
    <t>for second property</t>
  </si>
  <si>
    <t>found from trial and error to cause IRR to match</t>
  </si>
  <si>
    <t>This workbook demonstrates the Chapter 10 illustration "Example 2c" comparing sale-and-repurchase to the use of the exchange strategy using greater leverage to buy a larger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</si>
</sst>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_)"/>
    <numFmt numFmtId="165" formatCode="0.0000%"/>
    <numFmt numFmtId="166" formatCode="mm/dd/yy_)"/>
    <numFmt numFmtId="167" formatCode="0.00_)"/>
    <numFmt numFmtId="168" formatCode="General_)"/>
    <numFmt numFmtId="169" formatCode="0.000_)"/>
    <numFmt numFmtId="170" formatCode="0.0%"/>
    <numFmt numFmtId="171" formatCode="0.00000%"/>
    <numFmt numFmtId="172" formatCode="0.000000_)"/>
  </numFmts>
  <fonts count="20" x14ac:knownFonts="1">
    <font>
      <sz val="12"/>
      <name val="Helv"/>
    </font>
    <font>
      <sz val="10"/>
      <name val="Arial"/>
      <family val="2"/>
    </font>
    <font>
      <sz val="12"/>
      <color indexed="12"/>
      <name val="Helv"/>
    </font>
    <font>
      <sz val="1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  <family val="2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0.199999999999999"/>
      <color indexed="12"/>
      <name val="Helv"/>
    </font>
    <font>
      <sz val="8"/>
      <name val="Helv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7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8">
    <xf numFmtId="167" fontId="0" fillId="0" borderId="0" xfId="0"/>
    <xf numFmtId="164" fontId="2" fillId="0" borderId="0" xfId="0" applyNumberFormat="1" applyFont="1" applyProtection="1">
      <protection locked="0"/>
    </xf>
    <xf numFmtId="167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7" fontId="0" fillId="0" borderId="0" xfId="0" applyNumberFormat="1" applyProtection="1"/>
    <xf numFmtId="167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7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7" fontId="0" fillId="0" borderId="0" xfId="0" applyAlignment="1">
      <alignment horizontal="left"/>
    </xf>
    <xf numFmtId="167" fontId="0" fillId="0" borderId="0" xfId="0" applyNumberFormat="1" applyAlignment="1" applyProtection="1">
      <alignment horizontal="center"/>
    </xf>
    <xf numFmtId="167" fontId="2" fillId="0" borderId="1" xfId="0" applyFont="1" applyBorder="1" applyAlignment="1" applyProtection="1">
      <alignment horizontal="left"/>
      <protection locked="0"/>
    </xf>
    <xf numFmtId="167" fontId="0" fillId="0" borderId="2" xfId="0" applyBorder="1"/>
    <xf numFmtId="167" fontId="0" fillId="0" borderId="2" xfId="0" applyBorder="1" applyAlignment="1">
      <alignment horizontal="left"/>
    </xf>
    <xf numFmtId="165" fontId="0" fillId="0" borderId="2" xfId="0" applyNumberFormat="1" applyBorder="1" applyProtection="1"/>
    <xf numFmtId="167" fontId="0" fillId="0" borderId="3" xfId="0" applyNumberFormat="1" applyBorder="1" applyAlignment="1" applyProtection="1">
      <alignment horizontal="left"/>
    </xf>
    <xf numFmtId="167" fontId="2" fillId="0" borderId="4" xfId="0" applyFont="1" applyBorder="1" applyAlignment="1" applyProtection="1">
      <alignment horizontal="left"/>
      <protection locked="0"/>
    </xf>
    <xf numFmtId="167" fontId="0" fillId="0" borderId="5" xfId="0" applyBorder="1"/>
    <xf numFmtId="167" fontId="0" fillId="0" borderId="6" xfId="0" applyBorder="1" applyAlignment="1">
      <alignment horizontal="right"/>
    </xf>
    <xf numFmtId="167" fontId="0" fillId="0" borderId="7" xfId="0" applyBorder="1"/>
    <xf numFmtId="167" fontId="0" fillId="0" borderId="8" xfId="0" applyBorder="1"/>
    <xf numFmtId="167" fontId="0" fillId="0" borderId="4" xfId="0" applyBorder="1"/>
    <xf numFmtId="167" fontId="0" fillId="0" borderId="5" xfId="0" applyNumberFormat="1" applyBorder="1" applyAlignment="1" applyProtection="1">
      <alignment horizontal="center"/>
    </xf>
    <xf numFmtId="167" fontId="0" fillId="0" borderId="4" xfId="0" applyBorder="1" applyAlignment="1">
      <alignment horizontal="left"/>
    </xf>
    <xf numFmtId="167" fontId="0" fillId="0" borderId="6" xfId="0" applyBorder="1"/>
    <xf numFmtId="167" fontId="0" fillId="0" borderId="7" xfId="0" applyNumberFormat="1" applyBorder="1" applyAlignment="1" applyProtection="1">
      <alignment horizontal="left"/>
    </xf>
    <xf numFmtId="167" fontId="0" fillId="0" borderId="7" xfId="0" applyBorder="1" applyAlignment="1">
      <alignment horizontal="left"/>
    </xf>
    <xf numFmtId="167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7" fontId="9" fillId="0" borderId="4" xfId="0" applyFont="1" applyBorder="1"/>
    <xf numFmtId="167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7" fontId="10" fillId="0" borderId="4" xfId="0" applyFont="1" applyBorder="1"/>
    <xf numFmtId="167" fontId="10" fillId="0" borderId="0" xfId="0" applyFont="1"/>
    <xf numFmtId="167" fontId="10" fillId="0" borderId="9" xfId="0" applyFont="1" applyBorder="1"/>
    <xf numFmtId="167" fontId="10" fillId="0" borderId="5" xfId="0" applyFont="1" applyBorder="1"/>
    <xf numFmtId="164" fontId="0" fillId="0" borderId="0" xfId="0" applyNumberFormat="1" applyAlignment="1">
      <alignment horizontal="right"/>
    </xf>
    <xf numFmtId="167" fontId="11" fillId="0" borderId="0" xfId="0" applyFont="1" applyAlignment="1">
      <alignment horizontal="left"/>
    </xf>
    <xf numFmtId="167" fontId="11" fillId="0" borderId="0" xfId="0" applyFont="1" applyAlignment="1">
      <alignment horizontal="center"/>
    </xf>
    <xf numFmtId="167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7" fontId="13" fillId="0" borderId="0" xfId="0" applyFont="1" applyAlignment="1">
      <alignment horizontal="left"/>
    </xf>
    <xf numFmtId="167" fontId="12" fillId="0" borderId="0" xfId="0" applyNumberFormat="1" applyFont="1" applyProtection="1">
      <protection locked="0"/>
    </xf>
    <xf numFmtId="167" fontId="13" fillId="0" borderId="5" xfId="0" applyFont="1" applyBorder="1"/>
    <xf numFmtId="167" fontId="13" fillId="0" borderId="0" xfId="0" applyFont="1"/>
    <xf numFmtId="167" fontId="13" fillId="0" borderId="0" xfId="0" applyNumberFormat="1" applyFont="1" applyProtection="1"/>
    <xf numFmtId="168" fontId="13" fillId="0" borderId="5" xfId="0" applyNumberFormat="1" applyFont="1" applyBorder="1" applyProtection="1"/>
    <xf numFmtId="167" fontId="14" fillId="0" borderId="0" xfId="0" applyNumberFormat="1" applyFont="1" applyProtection="1"/>
    <xf numFmtId="167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7" fontId="14" fillId="0" borderId="0" xfId="0" applyFont="1"/>
    <xf numFmtId="164" fontId="2" fillId="0" borderId="0" xfId="0" applyNumberFormat="1" applyFont="1"/>
    <xf numFmtId="167" fontId="2" fillId="0" borderId="0" xfId="0" applyNumberFormat="1" applyFont="1" applyProtection="1"/>
    <xf numFmtId="167" fontId="0" fillId="0" borderId="0" xfId="0" applyBorder="1" applyAlignment="1">
      <alignment horizontal="left"/>
    </xf>
    <xf numFmtId="167" fontId="2" fillId="0" borderId="0" xfId="0" applyFont="1" applyBorder="1" applyAlignment="1">
      <alignment horizontal="right"/>
    </xf>
    <xf numFmtId="167" fontId="0" fillId="0" borderId="0" xfId="0" applyBorder="1"/>
    <xf numFmtId="10" fontId="2" fillId="0" borderId="0" xfId="0" applyNumberFormat="1" applyFont="1" applyBorder="1" applyProtection="1">
      <protection locked="0"/>
    </xf>
    <xf numFmtId="167" fontId="4" fillId="0" borderId="0" xfId="0" applyFont="1" applyBorder="1"/>
    <xf numFmtId="169" fontId="0" fillId="0" borderId="0" xfId="0" applyNumberFormat="1" applyBorder="1"/>
    <xf numFmtId="164" fontId="3" fillId="0" borderId="0" xfId="0" applyNumberFormat="1" applyFont="1" applyAlignment="1">
      <alignment horizontal="center"/>
    </xf>
    <xf numFmtId="167" fontId="15" fillId="0" borderId="0" xfId="0" applyFont="1" applyAlignment="1">
      <alignment horizontal="center"/>
    </xf>
    <xf numFmtId="165" fontId="0" fillId="0" borderId="0" xfId="3" applyNumberFormat="1" applyFont="1"/>
    <xf numFmtId="166" fontId="2" fillId="0" borderId="2" xfId="0" applyNumberFormat="1" applyFont="1" applyBorder="1" applyProtection="1">
      <protection locked="0"/>
    </xf>
    <xf numFmtId="167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7" fontId="11" fillId="0" borderId="0" xfId="0" applyFont="1"/>
    <xf numFmtId="167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7" fontId="16" fillId="0" borderId="0" xfId="0" applyFont="1"/>
    <xf numFmtId="167" fontId="16" fillId="0" borderId="9" xfId="0" applyNumberFormat="1" applyFont="1" applyBorder="1" applyProtection="1"/>
    <xf numFmtId="167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7" fontId="16" fillId="0" borderId="9" xfId="0" applyFont="1" applyBorder="1"/>
    <xf numFmtId="10" fontId="16" fillId="0" borderId="0" xfId="3" applyNumberFormat="1" applyFont="1"/>
    <xf numFmtId="167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7" fontId="11" fillId="0" borderId="0" xfId="0" applyNumberFormat="1" applyFont="1" applyProtection="1"/>
    <xf numFmtId="167" fontId="11" fillId="0" borderId="9" xfId="0" applyFont="1" applyBorder="1"/>
    <xf numFmtId="167" fontId="11" fillId="0" borderId="4" xfId="0" applyFont="1" applyBorder="1"/>
    <xf numFmtId="10" fontId="11" fillId="0" borderId="0" xfId="3" applyNumberFormat="1" applyFont="1"/>
    <xf numFmtId="167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7" fontId="11" fillId="0" borderId="7" xfId="0" applyFont="1" applyBorder="1"/>
    <xf numFmtId="167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7" fontId="11" fillId="0" borderId="0" xfId="0" applyNumberFormat="1" applyFont="1" applyAlignment="1" applyProtection="1">
      <alignment horizontal="left"/>
    </xf>
    <xf numFmtId="167" fontId="14" fillId="0" borderId="0" xfId="0" applyFont="1" applyBorder="1" applyAlignment="1">
      <alignment horizontal="right"/>
    </xf>
    <xf numFmtId="167" fontId="2" fillId="0" borderId="0" xfId="0" applyFont="1" applyBorder="1" applyAlignment="1" applyProtection="1">
      <alignment horizontal="right"/>
      <protection locked="0"/>
    </xf>
    <xf numFmtId="167" fontId="0" fillId="0" borderId="0" xfId="0" applyBorder="1" applyAlignment="1">
      <alignment horizontal="right"/>
    </xf>
    <xf numFmtId="164" fontId="2" fillId="0" borderId="11" xfId="0" applyNumberFormat="1" applyFont="1" applyBorder="1"/>
    <xf numFmtId="167" fontId="11" fillId="0" borderId="4" xfId="0" quotePrefix="1" applyFont="1" applyBorder="1" applyAlignment="1">
      <alignment horizontal="left"/>
    </xf>
    <xf numFmtId="167" fontId="16" fillId="0" borderId="4" xfId="0" quotePrefix="1" applyFont="1" applyBorder="1" applyAlignment="1">
      <alignment horizontal="left"/>
    </xf>
    <xf numFmtId="167" fontId="0" fillId="0" borderId="0" xfId="0" quotePrefix="1" applyBorder="1" applyAlignment="1">
      <alignment horizontal="left"/>
    </xf>
    <xf numFmtId="167" fontId="0" fillId="0" borderId="0" xfId="0" quotePrefix="1" applyAlignment="1">
      <alignment horizontal="left"/>
    </xf>
    <xf numFmtId="171" fontId="0" fillId="0" borderId="0" xfId="3" applyNumberFormat="1" applyFont="1"/>
    <xf numFmtId="43" fontId="2" fillId="0" borderId="5" xfId="1" applyFont="1" applyBorder="1" applyProtection="1">
      <protection locked="0"/>
    </xf>
    <xf numFmtId="171" fontId="0" fillId="0" borderId="0" xfId="3" applyNumberFormat="1" applyFont="1" applyBorder="1"/>
    <xf numFmtId="170" fontId="0" fillId="0" borderId="0" xfId="3" applyNumberFormat="1" applyFont="1"/>
    <xf numFmtId="164" fontId="0" fillId="0" borderId="0" xfId="3" applyNumberFormat="1" applyFont="1" applyProtection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165" fontId="0" fillId="0" borderId="0" xfId="3" applyNumberFormat="1" applyFont="1" applyProtection="1"/>
    <xf numFmtId="10" fontId="2" fillId="0" borderId="0" xfId="0" applyNumberFormat="1" applyFont="1" applyBorder="1" applyAlignment="1" applyProtection="1">
      <alignment horizontal="left"/>
      <protection locked="0"/>
    </xf>
    <xf numFmtId="167" fontId="0" fillId="0" borderId="0" xfId="0" applyAlignment="1">
      <alignment wrapText="1"/>
    </xf>
    <xf numFmtId="167" fontId="17" fillId="0" borderId="0" xfId="2" applyNumberFormat="1" applyAlignment="1" applyProtection="1">
      <alignment wrapText="1"/>
    </xf>
    <xf numFmtId="172" fontId="0" fillId="0" borderId="0" xfId="0" applyNumberFormat="1"/>
    <xf numFmtId="167" fontId="19" fillId="0" borderId="0" xfId="0" applyFont="1" applyAlignment="1">
      <alignment horizontal="right"/>
    </xf>
    <xf numFmtId="167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98.44140625" style="111" customWidth="1"/>
  </cols>
  <sheetData>
    <row r="1" spans="1:1" ht="37.5" customHeight="1" x14ac:dyDescent="0.25">
      <c r="A1" s="111" t="s">
        <v>169</v>
      </c>
    </row>
    <row r="4" spans="1:1" x14ac:dyDescent="0.25">
      <c r="A4" s="111" t="s">
        <v>159</v>
      </c>
    </row>
    <row r="5" spans="1:1" x14ac:dyDescent="0.25">
      <c r="A5" s="112" t="s">
        <v>160</v>
      </c>
    </row>
    <row r="6" spans="1:1" x14ac:dyDescent="0.25">
      <c r="A6" s="111" t="s">
        <v>161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>
      <selection activeCell="D6" sqref="D6"/>
    </sheetView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157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156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72" t="s">
        <v>153</v>
      </c>
      <c r="G26" s="51"/>
      <c r="H26" s="108">
        <f>SUMMARY!I9</f>
        <v>0.46205270838987222</v>
      </c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72" t="s">
        <v>100</v>
      </c>
      <c r="G27" s="51"/>
      <c r="H27" s="47">
        <f>SUMMARY!J9</f>
        <v>1036487.6969541621</v>
      </c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/>
      <c r="D31" s="84"/>
      <c r="F31" s="72" t="s">
        <v>107</v>
      </c>
      <c r="G31" s="72"/>
      <c r="H31" s="102">
        <v>1.5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106</v>
      </c>
      <c r="G32" s="72"/>
      <c r="H32" s="91"/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146</v>
      </c>
      <c r="G33" s="72"/>
      <c r="H33" s="91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152</v>
      </c>
      <c r="G34" s="89"/>
      <c r="H34" s="107">
        <v>2</v>
      </c>
    </row>
    <row r="35" spans="1:8" x14ac:dyDescent="0.25">
      <c r="A35" s="64" t="str">
        <f ca="1">CELL("FILENAME")</f>
        <v>\\LS-VL368\share\MM in RE\BookCD\Chap7\[ExchEG2c1.xlsx]INTRODUCTION</v>
      </c>
    </row>
    <row r="121" spans="1:1" x14ac:dyDescent="0.25">
      <c r="A121" s="29" t="str">
        <f ca="1">CELL("FILENAME")</f>
        <v>\\LS-VL368\share\MM in RE\BookCD\Chap7\[ExchEG2c1.xlsx]INTRODUCTION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activeCell="D2" sqref="D2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5" t="s">
        <v>111</v>
      </c>
      <c r="B1" s="115"/>
      <c r="C1" s="115"/>
      <c r="D1" s="115"/>
      <c r="E1" s="115"/>
      <c r="F1" s="115"/>
      <c r="H1" s="115" t="s">
        <v>110</v>
      </c>
      <c r="I1" s="115"/>
      <c r="J1" s="115"/>
      <c r="K1" s="115"/>
      <c r="L1" s="115"/>
      <c r="M1" s="115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BASIS!$F$6</f>
        <v>2382196.7310200762</v>
      </c>
      <c r="L2" t="s">
        <v>48</v>
      </c>
      <c r="M2" s="34">
        <f>PMT(K3/12,M3,-K2)</f>
        <v>20030.801436056914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82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2382196.7310200762</v>
      </c>
      <c r="M7" s="1">
        <v>4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20030.801436056914</v>
      </c>
      <c r="J8">
        <f>I8-K8</f>
        <v>1171.7439821479784</v>
      </c>
      <c r="K8">
        <f>L7*$K$3/12</f>
        <v>18859.057453908936</v>
      </c>
      <c r="L8">
        <f>L7-J8</f>
        <v>2381024.9870379283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20030.801436056914</v>
      </c>
      <c r="J9">
        <f t="shared" ref="J9:J72" si="5">I9-K9</f>
        <v>1181.0202886733132</v>
      </c>
      <c r="K9">
        <f t="shared" ref="K9:K72" si="6">L8*$D$3/12</f>
        <v>18849.781147383601</v>
      </c>
      <c r="L9">
        <f t="shared" ref="L9:L21" si="7">L8-J9</f>
        <v>2379843.9667492551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20030.801436056914</v>
      </c>
      <c r="J10">
        <f t="shared" si="5"/>
        <v>1190.3700326253129</v>
      </c>
      <c r="K10">
        <f t="shared" si="6"/>
        <v>18840.431403431601</v>
      </c>
      <c r="L10">
        <f t="shared" si="7"/>
        <v>2378653.5967166298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20030.801436056914</v>
      </c>
      <c r="J11">
        <f t="shared" si="5"/>
        <v>1199.7937953835935</v>
      </c>
      <c r="K11">
        <f t="shared" si="6"/>
        <v>18831.007640673321</v>
      </c>
      <c r="L11">
        <f t="shared" si="7"/>
        <v>2377453.8029212463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20030.801436056914</v>
      </c>
      <c r="J12">
        <f t="shared" si="5"/>
        <v>1209.2921629303819</v>
      </c>
      <c r="K12">
        <f t="shared" si="6"/>
        <v>18821.509273126532</v>
      </c>
      <c r="L12">
        <f t="shared" si="7"/>
        <v>2376244.5107583157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20030.801436056914</v>
      </c>
      <c r="J13">
        <f t="shared" si="5"/>
        <v>1218.8657258869171</v>
      </c>
      <c r="K13">
        <f t="shared" si="6"/>
        <v>18811.935710169997</v>
      </c>
      <c r="L13">
        <f t="shared" si="7"/>
        <v>2375025.6450324287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20030.801436056914</v>
      </c>
      <c r="J14">
        <f t="shared" si="5"/>
        <v>1228.5150795501868</v>
      </c>
      <c r="K14">
        <f t="shared" si="6"/>
        <v>18802.286356506727</v>
      </c>
      <c r="L14">
        <f t="shared" si="7"/>
        <v>2373797.1299528787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20030.801436056914</v>
      </c>
      <c r="J15">
        <f t="shared" si="5"/>
        <v>1238.2408239299584</v>
      </c>
      <c r="K15">
        <f t="shared" si="6"/>
        <v>18792.560612126956</v>
      </c>
      <c r="L15">
        <f t="shared" si="7"/>
        <v>2372558.8891289486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20030.801436056914</v>
      </c>
      <c r="J16">
        <f t="shared" si="5"/>
        <v>1248.0435637860719</v>
      </c>
      <c r="K16">
        <f t="shared" si="6"/>
        <v>18782.757872270842</v>
      </c>
      <c r="L16">
        <f t="shared" si="7"/>
        <v>2371310.8455651626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20030.801436056914</v>
      </c>
      <c r="J17">
        <f t="shared" si="5"/>
        <v>1257.9239086660418</v>
      </c>
      <c r="K17">
        <f t="shared" si="6"/>
        <v>18772.877527390872</v>
      </c>
      <c r="L17">
        <f t="shared" si="7"/>
        <v>2370052.9216564964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20030.801436056914</v>
      </c>
      <c r="J18">
        <f t="shared" si="5"/>
        <v>1267.8824729429834</v>
      </c>
      <c r="K18">
        <f t="shared" si="6"/>
        <v>18762.918963113931</v>
      </c>
      <c r="L18">
        <f t="shared" si="7"/>
        <v>2368785.0391835533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20030.801436056914</v>
      </c>
      <c r="J19">
        <f t="shared" si="5"/>
        <v>1277.9198758537859</v>
      </c>
      <c r="K19">
        <f t="shared" si="6"/>
        <v>18752.881560203128</v>
      </c>
      <c r="L19">
        <f t="shared" si="7"/>
        <v>2367507.1193076996</v>
      </c>
      <c r="M19" s="34">
        <f>M7+1</f>
        <v>5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20030.801436056914</v>
      </c>
      <c r="J20">
        <f t="shared" si="5"/>
        <v>1288.0367415376277</v>
      </c>
      <c r="K20">
        <f t="shared" si="6"/>
        <v>18742.764694519286</v>
      </c>
      <c r="L20">
        <f t="shared" si="7"/>
        <v>2366219.0825661621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20030.801436056914</v>
      </c>
      <c r="J21">
        <f t="shared" si="5"/>
        <v>1298.2336990747972</v>
      </c>
      <c r="K21">
        <f t="shared" si="6"/>
        <v>18732.567736982117</v>
      </c>
      <c r="L21">
        <f t="shared" si="7"/>
        <v>2364920.8488670872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20030.801436056914</v>
      </c>
      <c r="J22">
        <f t="shared" si="5"/>
        <v>1308.5113825258049</v>
      </c>
      <c r="K22">
        <f t="shared" si="6"/>
        <v>18722.290053531109</v>
      </c>
      <c r="L22">
        <f>L21-J22</f>
        <v>2363612.3374845614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20030.801436056914</v>
      </c>
      <c r="J23">
        <f t="shared" si="5"/>
        <v>1318.870430970801</v>
      </c>
      <c r="K23">
        <f t="shared" si="6"/>
        <v>18711.931005086113</v>
      </c>
      <c r="L23">
        <f t="shared" ref="L23:L86" si="8">L22-J23</f>
        <v>2362293.4670535903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20030.801436056914</v>
      </c>
      <c r="J24">
        <f t="shared" si="5"/>
        <v>1329.3114885493233</v>
      </c>
      <c r="K24">
        <f t="shared" si="6"/>
        <v>18701.489947507591</v>
      </c>
      <c r="L24">
        <f t="shared" si="8"/>
        <v>2360964.1555650411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20030.801436056914</v>
      </c>
      <c r="J25">
        <f t="shared" si="5"/>
        <v>1339.8352045003376</v>
      </c>
      <c r="K25">
        <f t="shared" si="6"/>
        <v>18690.966231556577</v>
      </c>
      <c r="L25">
        <f t="shared" si="8"/>
        <v>2359624.3203605409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20030.801436056914</v>
      </c>
      <c r="J26">
        <f t="shared" si="5"/>
        <v>1350.4422332026334</v>
      </c>
      <c r="K26">
        <f t="shared" si="6"/>
        <v>18680.359202854281</v>
      </c>
      <c r="L26">
        <f t="shared" si="8"/>
        <v>2358273.8781273384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20030.801436056914</v>
      </c>
      <c r="J27">
        <f t="shared" si="5"/>
        <v>1361.1332342154856</v>
      </c>
      <c r="K27">
        <f t="shared" si="6"/>
        <v>18669.668201841429</v>
      </c>
      <c r="L27">
        <f t="shared" si="8"/>
        <v>2356912.7448931229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20030.801436056914</v>
      </c>
      <c r="J28">
        <f t="shared" si="5"/>
        <v>1371.908872319691</v>
      </c>
      <c r="K28">
        <f t="shared" si="6"/>
        <v>18658.892563737223</v>
      </c>
      <c r="L28">
        <f t="shared" si="8"/>
        <v>2355540.8360208031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20030.801436056914</v>
      </c>
      <c r="J29">
        <f t="shared" si="5"/>
        <v>1382.7698175588885</v>
      </c>
      <c r="K29">
        <f t="shared" si="6"/>
        <v>18648.031618498026</v>
      </c>
      <c r="L29">
        <f t="shared" si="8"/>
        <v>2354158.066203244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20030.801436056914</v>
      </c>
      <c r="J30">
        <f t="shared" si="5"/>
        <v>1393.7167452812319</v>
      </c>
      <c r="K30">
        <f t="shared" si="6"/>
        <v>18637.084690775682</v>
      </c>
      <c r="L30">
        <f t="shared" si="8"/>
        <v>2352764.3494579629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20030.801436056914</v>
      </c>
      <c r="J31">
        <f t="shared" si="5"/>
        <v>1404.750336181376</v>
      </c>
      <c r="K31">
        <f t="shared" si="6"/>
        <v>18626.051099875538</v>
      </c>
      <c r="L31">
        <f t="shared" si="8"/>
        <v>2351359.5991217815</v>
      </c>
      <c r="M31" s="34">
        <f>M19+1</f>
        <v>6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20030.801436056914</v>
      </c>
      <c r="J32">
        <f t="shared" si="5"/>
        <v>1415.8712763428084</v>
      </c>
      <c r="K32">
        <f t="shared" si="6"/>
        <v>18614.930159714106</v>
      </c>
      <c r="L32">
        <f t="shared" si="8"/>
        <v>2349943.7278454388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20030.801436056914</v>
      </c>
      <c r="J33">
        <f t="shared" si="5"/>
        <v>1427.0802572805223</v>
      </c>
      <c r="K33">
        <f t="shared" si="6"/>
        <v>18603.721178776392</v>
      </c>
      <c r="L33">
        <f t="shared" si="8"/>
        <v>2348516.647588158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20030.801436056914</v>
      </c>
      <c r="J34">
        <f t="shared" si="5"/>
        <v>1438.3779759839963</v>
      </c>
      <c r="K34">
        <f t="shared" si="6"/>
        <v>18592.423460072918</v>
      </c>
      <c r="L34">
        <f t="shared" si="8"/>
        <v>2347078.269612174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20030.801436056914</v>
      </c>
      <c r="J35">
        <f t="shared" si="5"/>
        <v>1449.7651349605367</v>
      </c>
      <c r="K35">
        <f t="shared" si="6"/>
        <v>18581.036301096377</v>
      </c>
      <c r="L35">
        <f t="shared" si="8"/>
        <v>2345628.5044772136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20030.801436056914</v>
      </c>
      <c r="J36">
        <f t="shared" si="5"/>
        <v>1461.2424422789736</v>
      </c>
      <c r="K36">
        <f t="shared" si="6"/>
        <v>18569.55899377794</v>
      </c>
      <c r="L36">
        <f t="shared" si="8"/>
        <v>2344167.2620349345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20030.801436056914</v>
      </c>
      <c r="J37">
        <f t="shared" si="5"/>
        <v>1472.8106116136805</v>
      </c>
      <c r="K37">
        <f t="shared" si="6"/>
        <v>18557.990824443234</v>
      </c>
      <c r="L37">
        <f t="shared" si="8"/>
        <v>2342694.4514233209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20030.801436056914</v>
      </c>
      <c r="J38">
        <f t="shared" si="5"/>
        <v>1484.4703622889574</v>
      </c>
      <c r="K38">
        <f t="shared" si="6"/>
        <v>18546.331073767957</v>
      </c>
      <c r="L38">
        <f t="shared" si="8"/>
        <v>2341209.981061032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20030.801436056914</v>
      </c>
      <c r="J39">
        <f t="shared" si="5"/>
        <v>1496.2224193237453</v>
      </c>
      <c r="K39">
        <f t="shared" si="6"/>
        <v>18534.579016733169</v>
      </c>
      <c r="L39">
        <f t="shared" si="8"/>
        <v>2339713.7586417082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20030.801436056914</v>
      </c>
      <c r="J40">
        <f t="shared" si="5"/>
        <v>1508.0675134767262</v>
      </c>
      <c r="K40">
        <f t="shared" si="6"/>
        <v>18522.733922580188</v>
      </c>
      <c r="L40">
        <f t="shared" si="8"/>
        <v>2338205.6911282316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20030.801436056914</v>
      </c>
      <c r="J41">
        <f t="shared" si="5"/>
        <v>1520.0063812917469</v>
      </c>
      <c r="K41">
        <f t="shared" si="6"/>
        <v>18510.795054765167</v>
      </c>
      <c r="L41">
        <f t="shared" si="8"/>
        <v>2336685.6847469397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20030.801436056914</v>
      </c>
      <c r="J42">
        <f t="shared" si="5"/>
        <v>1532.0397651436397</v>
      </c>
      <c r="K42">
        <f t="shared" si="6"/>
        <v>18498.761670913274</v>
      </c>
      <c r="L42">
        <f t="shared" si="8"/>
        <v>2335153.6449817959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20030.801436056914</v>
      </c>
      <c r="J43">
        <f t="shared" si="5"/>
        <v>1544.168413284362</v>
      </c>
      <c r="K43">
        <f t="shared" si="6"/>
        <v>18486.633022772552</v>
      </c>
      <c r="L43">
        <f t="shared" si="8"/>
        <v>2333609.4765685117</v>
      </c>
      <c r="M43" s="34">
        <f>M31+1</f>
        <v>7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20030.801436056914</v>
      </c>
      <c r="J44">
        <f t="shared" si="5"/>
        <v>1556.3930798895308</v>
      </c>
      <c r="K44">
        <f t="shared" si="6"/>
        <v>18474.408356167383</v>
      </c>
      <c r="L44">
        <f t="shared" si="8"/>
        <v>2332053.0834886222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20030.801436056914</v>
      </c>
      <c r="J45">
        <f t="shared" si="5"/>
        <v>1568.7145251053225</v>
      </c>
      <c r="K45">
        <f t="shared" si="6"/>
        <v>18462.086910951592</v>
      </c>
      <c r="L45">
        <f t="shared" si="8"/>
        <v>2330484.3689635168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20030.801436056914</v>
      </c>
      <c r="J46">
        <f t="shared" si="5"/>
        <v>1581.1335150957384</v>
      </c>
      <c r="K46">
        <f t="shared" si="6"/>
        <v>18449.667920961176</v>
      </c>
      <c r="L46">
        <f t="shared" si="8"/>
        <v>2328903.235448421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20030.801436056914</v>
      </c>
      <c r="J47">
        <f t="shared" si="5"/>
        <v>1593.6508220902469</v>
      </c>
      <c r="K47">
        <f t="shared" si="6"/>
        <v>18437.150613966667</v>
      </c>
      <c r="L47">
        <f t="shared" si="8"/>
        <v>2327309.5846263305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20030.801436056914</v>
      </c>
      <c r="J48">
        <f t="shared" si="5"/>
        <v>1606.2672244317982</v>
      </c>
      <c r="K48">
        <f t="shared" si="6"/>
        <v>18424.534211625116</v>
      </c>
      <c r="L48">
        <f t="shared" si="8"/>
        <v>2325703.3174018986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20030.801436056914</v>
      </c>
      <c r="J49">
        <f t="shared" si="5"/>
        <v>1618.9835066252163</v>
      </c>
      <c r="K49">
        <f t="shared" si="6"/>
        <v>18411.817929431698</v>
      </c>
      <c r="L49">
        <f t="shared" si="8"/>
        <v>2324084.3338952735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20030.801436056914</v>
      </c>
      <c r="J50">
        <f t="shared" si="5"/>
        <v>1631.8004593859987</v>
      </c>
      <c r="K50">
        <f t="shared" si="6"/>
        <v>18399.000976670915</v>
      </c>
      <c r="L50">
        <f t="shared" si="8"/>
        <v>2322452.5334358877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20030.801436056914</v>
      </c>
      <c r="J51">
        <f t="shared" si="5"/>
        <v>1644.7188796894698</v>
      </c>
      <c r="K51">
        <f t="shared" si="6"/>
        <v>18386.082556367444</v>
      </c>
      <c r="L51">
        <f t="shared" si="8"/>
        <v>2320807.8145561982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20030.801436056914</v>
      </c>
      <c r="J52">
        <f t="shared" si="5"/>
        <v>1657.7395708203439</v>
      </c>
      <c r="K52">
        <f t="shared" si="6"/>
        <v>18373.06186523657</v>
      </c>
      <c r="L52">
        <f t="shared" si="8"/>
        <v>2319150.074985378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20030.801436056914</v>
      </c>
      <c r="J53">
        <f t="shared" si="5"/>
        <v>1670.8633424226718</v>
      </c>
      <c r="K53">
        <f t="shared" si="6"/>
        <v>18359.938093634242</v>
      </c>
      <c r="L53">
        <f t="shared" si="8"/>
        <v>2317479.2116429554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20030.801436056914</v>
      </c>
      <c r="J54">
        <f t="shared" si="5"/>
        <v>1684.0910105501825</v>
      </c>
      <c r="K54">
        <f t="shared" si="6"/>
        <v>18346.710425506732</v>
      </c>
      <c r="L54">
        <f t="shared" si="8"/>
        <v>2315795.1206324054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20030.801436056914</v>
      </c>
      <c r="J55">
        <f t="shared" si="5"/>
        <v>1697.423397717037</v>
      </c>
      <c r="K55">
        <f t="shared" si="6"/>
        <v>18333.378038339877</v>
      </c>
      <c r="L55">
        <f t="shared" si="8"/>
        <v>2314097.6972346883</v>
      </c>
      <c r="M55" s="34">
        <f>M43+1</f>
        <v>8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20030.801436056914</v>
      </c>
      <c r="J56">
        <f t="shared" si="5"/>
        <v>1710.8613329489635</v>
      </c>
      <c r="K56">
        <f t="shared" si="6"/>
        <v>18319.940103107951</v>
      </c>
      <c r="L56">
        <f t="shared" si="8"/>
        <v>2312386.8359017395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20030.801436056914</v>
      </c>
      <c r="J57">
        <f t="shared" si="5"/>
        <v>1724.4056518348116</v>
      </c>
      <c r="K57">
        <f t="shared" si="6"/>
        <v>18306.395784222103</v>
      </c>
      <c r="L57">
        <f t="shared" si="8"/>
        <v>2310662.4302499047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20030.801436056914</v>
      </c>
      <c r="J58">
        <f t="shared" si="5"/>
        <v>1738.057196578502</v>
      </c>
      <c r="K58">
        <f t="shared" si="6"/>
        <v>18292.744239478412</v>
      </c>
      <c r="L58">
        <f t="shared" si="8"/>
        <v>2308924.3730533263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20030.801436056914</v>
      </c>
      <c r="J59">
        <f t="shared" si="5"/>
        <v>1751.8168160514142</v>
      </c>
      <c r="K59">
        <f t="shared" si="6"/>
        <v>18278.9846200055</v>
      </c>
      <c r="L59">
        <f t="shared" si="8"/>
        <v>2307172.5562372748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20030.801436056914</v>
      </c>
      <c r="J60">
        <f t="shared" si="5"/>
        <v>1765.6853658451546</v>
      </c>
      <c r="K60">
        <f t="shared" si="6"/>
        <v>18265.11607021176</v>
      </c>
      <c r="L60">
        <f t="shared" si="8"/>
        <v>2305406.8708714298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20030.801436056914</v>
      </c>
      <c r="J61">
        <f t="shared" si="5"/>
        <v>1779.6637083247624</v>
      </c>
      <c r="K61">
        <f t="shared" si="6"/>
        <v>18251.137727732152</v>
      </c>
      <c r="L61">
        <f t="shared" si="8"/>
        <v>2303627.2071631053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20030.801436056914</v>
      </c>
      <c r="J62">
        <f t="shared" si="5"/>
        <v>1793.7527126823297</v>
      </c>
      <c r="K62">
        <f t="shared" si="6"/>
        <v>18237.048723374584</v>
      </c>
      <c r="L62">
        <f t="shared" si="8"/>
        <v>2301833.4544504229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20030.801436056914</v>
      </c>
      <c r="J63">
        <f t="shared" si="5"/>
        <v>1807.9532549910655</v>
      </c>
      <c r="K63">
        <f t="shared" si="6"/>
        <v>18222.848181065849</v>
      </c>
      <c r="L63">
        <f t="shared" si="8"/>
        <v>2300025.5011954317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20030.801436056914</v>
      </c>
      <c r="J64">
        <f t="shared" si="5"/>
        <v>1822.2662182597451</v>
      </c>
      <c r="K64">
        <f t="shared" si="6"/>
        <v>18208.535217797169</v>
      </c>
      <c r="L64">
        <f t="shared" si="8"/>
        <v>2298203.2349771718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20030.801436056914</v>
      </c>
      <c r="J65">
        <f t="shared" si="5"/>
        <v>1836.6924924876366</v>
      </c>
      <c r="K65">
        <f t="shared" si="6"/>
        <v>18194.108943569277</v>
      </c>
      <c r="L65">
        <f t="shared" si="8"/>
        <v>2296366.5424846839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20030.801436056914</v>
      </c>
      <c r="J66">
        <f t="shared" si="5"/>
        <v>1851.2329747198346</v>
      </c>
      <c r="K66">
        <f t="shared" si="6"/>
        <v>18179.568461337079</v>
      </c>
      <c r="L66">
        <f t="shared" si="8"/>
        <v>2294515.3095099642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20030.801436056914</v>
      </c>
      <c r="J67">
        <f t="shared" si="5"/>
        <v>1865.88856910303</v>
      </c>
      <c r="K67">
        <f t="shared" si="6"/>
        <v>18164.912866953884</v>
      </c>
      <c r="L67">
        <f t="shared" si="8"/>
        <v>2292649.4209408611</v>
      </c>
      <c r="M67" s="34">
        <f>M55+1</f>
        <v>9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20030.801436056914</v>
      </c>
      <c r="J68">
        <f t="shared" si="5"/>
        <v>1880.6601869417646</v>
      </c>
      <c r="K68">
        <f t="shared" si="6"/>
        <v>18150.14124911515</v>
      </c>
      <c r="L68">
        <f t="shared" si="8"/>
        <v>2290768.7607539194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20030.801436056914</v>
      </c>
      <c r="J69">
        <f t="shared" si="5"/>
        <v>1895.548746755052</v>
      </c>
      <c r="K69">
        <f t="shared" si="6"/>
        <v>18135.252689301862</v>
      </c>
      <c r="L69">
        <f t="shared" si="8"/>
        <v>2288873.2120071645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20030.801436056914</v>
      </c>
      <c r="J70">
        <f t="shared" si="5"/>
        <v>1910.5551743335272</v>
      </c>
      <c r="K70">
        <f t="shared" si="6"/>
        <v>18120.246261723387</v>
      </c>
      <c r="L70">
        <f t="shared" si="8"/>
        <v>2286962.656832831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20030.801436056914</v>
      </c>
      <c r="J71">
        <f t="shared" si="5"/>
        <v>1925.6804027970029</v>
      </c>
      <c r="K71">
        <f t="shared" si="6"/>
        <v>18105.121033259911</v>
      </c>
      <c r="L71">
        <f t="shared" si="8"/>
        <v>2285036.9764300338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20030.801436056914</v>
      </c>
      <c r="J72">
        <f t="shared" si="5"/>
        <v>1940.9253726524803</v>
      </c>
      <c r="K72">
        <f t="shared" si="6"/>
        <v>18089.876063404434</v>
      </c>
      <c r="L72">
        <f t="shared" si="8"/>
        <v>2283096.0510573811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20030.801436056914</v>
      </c>
      <c r="J73">
        <f t="shared" ref="J73:J136" si="17">I73-K73</f>
        <v>1956.2910318526447</v>
      </c>
      <c r="K73">
        <f t="shared" ref="K73:K136" si="18">L72*$D$3/12</f>
        <v>18074.510404204269</v>
      </c>
      <c r="L73">
        <f t="shared" si="8"/>
        <v>2281139.7600255283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20030.801436056914</v>
      </c>
      <c r="J74">
        <f t="shared" si="17"/>
        <v>1971.7783358548149</v>
      </c>
      <c r="K74">
        <f t="shared" si="18"/>
        <v>18059.023100202099</v>
      </c>
      <c r="L74">
        <f t="shared" si="8"/>
        <v>2279167.9816896734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20030.801436056914</v>
      </c>
      <c r="J75">
        <f t="shared" si="17"/>
        <v>1987.3882476803337</v>
      </c>
      <c r="K75">
        <f t="shared" si="18"/>
        <v>18043.41318837658</v>
      </c>
      <c r="L75">
        <f t="shared" si="8"/>
        <v>2277180.593441993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20030.801436056914</v>
      </c>
      <c r="J76">
        <f t="shared" si="17"/>
        <v>2003.1217379744703</v>
      </c>
      <c r="K76">
        <f t="shared" si="18"/>
        <v>18027.679698082444</v>
      </c>
      <c r="L76">
        <f t="shared" si="8"/>
        <v>2275177.4717040183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20030.801436056914</v>
      </c>
      <c r="J77">
        <f t="shared" si="17"/>
        <v>2018.979785066771</v>
      </c>
      <c r="K77">
        <f t="shared" si="18"/>
        <v>18011.821650990143</v>
      </c>
      <c r="L77">
        <f t="shared" si="8"/>
        <v>2273158.4919189517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20030.801436056914</v>
      </c>
      <c r="J78">
        <f t="shared" si="17"/>
        <v>2034.963375031879</v>
      </c>
      <c r="K78">
        <f t="shared" si="18"/>
        <v>17995.838061025035</v>
      </c>
      <c r="L78">
        <f t="shared" si="8"/>
        <v>2271123.5285439198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/>
      <c r="H79" s="34">
        <v>72</v>
      </c>
      <c r="I79">
        <f t="shared" si="16"/>
        <v>20030.801436056914</v>
      </c>
      <c r="J79">
        <f t="shared" si="17"/>
        <v>2051.0735017508814</v>
      </c>
      <c r="K79">
        <f t="shared" si="18"/>
        <v>17979.727934306033</v>
      </c>
      <c r="L79">
        <f t="shared" si="8"/>
        <v>2269072.455042169</v>
      </c>
      <c r="M79" s="34"/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20030.801436056914</v>
      </c>
      <c r="J80">
        <f t="shared" si="17"/>
        <v>2067.3111669730752</v>
      </c>
      <c r="K80">
        <f t="shared" si="18"/>
        <v>17963.490269083839</v>
      </c>
      <c r="L80">
        <f t="shared" si="8"/>
        <v>2267005.1438751961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20030.801436056914</v>
      </c>
      <c r="J81">
        <f t="shared" si="17"/>
        <v>2083.677380378278</v>
      </c>
      <c r="K81">
        <f t="shared" si="18"/>
        <v>17947.124055678636</v>
      </c>
      <c r="L81">
        <f t="shared" si="8"/>
        <v>2264921.4664948178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20030.801436056914</v>
      </c>
      <c r="J82">
        <f t="shared" si="17"/>
        <v>2100.1731596396057</v>
      </c>
      <c r="K82">
        <f t="shared" si="18"/>
        <v>17930.628276417308</v>
      </c>
      <c r="L82">
        <f t="shared" si="8"/>
        <v>2262821.2933351779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20030.801436056914</v>
      </c>
      <c r="J83">
        <f t="shared" si="17"/>
        <v>2116.7995304867545</v>
      </c>
      <c r="K83">
        <f t="shared" si="18"/>
        <v>17914.00190557016</v>
      </c>
      <c r="L83">
        <f t="shared" si="8"/>
        <v>2260704.4938046914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20030.801436056914</v>
      </c>
      <c r="J84">
        <f t="shared" si="17"/>
        <v>2133.557526769775</v>
      </c>
      <c r="K84">
        <f t="shared" si="18"/>
        <v>17897.243909287139</v>
      </c>
      <c r="L84">
        <f t="shared" si="8"/>
        <v>2258570.9362779218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20030.801436056914</v>
      </c>
      <c r="J85">
        <f t="shared" si="17"/>
        <v>2150.4481905233661</v>
      </c>
      <c r="K85">
        <f t="shared" si="18"/>
        <v>17880.353245533548</v>
      </c>
      <c r="L85">
        <f t="shared" si="8"/>
        <v>2256420.4880873985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20030.801436056914</v>
      </c>
      <c r="J86">
        <f t="shared" si="17"/>
        <v>2167.4725720316746</v>
      </c>
      <c r="K86">
        <f t="shared" si="18"/>
        <v>17863.328864025239</v>
      </c>
      <c r="L86">
        <f t="shared" si="8"/>
        <v>2254253.0155153666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20030.801436056914</v>
      </c>
      <c r="J87">
        <f t="shared" si="17"/>
        <v>2184.6317298935937</v>
      </c>
      <c r="K87">
        <f t="shared" si="18"/>
        <v>17846.16970616332</v>
      </c>
      <c r="L87">
        <f t="shared" ref="L87:L150" si="19">L86-J87</f>
        <v>2252068.3837854732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20030.801436056914</v>
      </c>
      <c r="J88">
        <f t="shared" si="17"/>
        <v>2201.9267310885843</v>
      </c>
      <c r="K88">
        <f t="shared" si="18"/>
        <v>17828.87470496833</v>
      </c>
      <c r="L88">
        <f t="shared" si="19"/>
        <v>2249866.4570543845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20030.801436056914</v>
      </c>
      <c r="J89">
        <f t="shared" si="17"/>
        <v>2219.3586510430359</v>
      </c>
      <c r="K89">
        <f t="shared" si="18"/>
        <v>17811.442785013878</v>
      </c>
      <c r="L89">
        <f t="shared" si="19"/>
        <v>2247647.0984033416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20030.801436056914</v>
      </c>
      <c r="J90">
        <f t="shared" si="17"/>
        <v>2236.9285736971251</v>
      </c>
      <c r="K90">
        <f t="shared" si="18"/>
        <v>17793.872862359789</v>
      </c>
      <c r="L90">
        <f t="shared" si="19"/>
        <v>2245410.1698296443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/>
      <c r="H91" s="34">
        <v>84</v>
      </c>
      <c r="I91">
        <f t="shared" si="16"/>
        <v>20030.801436056914</v>
      </c>
      <c r="J91">
        <f t="shared" si="17"/>
        <v>2254.637591572231</v>
      </c>
      <c r="K91">
        <f t="shared" si="18"/>
        <v>17776.163844484683</v>
      </c>
      <c r="L91">
        <f t="shared" si="19"/>
        <v>2243155.5322380723</v>
      </c>
      <c r="M91" s="34"/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20030.801436056914</v>
      </c>
      <c r="J92">
        <f t="shared" si="17"/>
        <v>2272.486805838842</v>
      </c>
      <c r="K92">
        <f t="shared" si="18"/>
        <v>17758.314630218072</v>
      </c>
      <c r="L92">
        <f t="shared" si="19"/>
        <v>2240883.0454322333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20030.801436056914</v>
      </c>
      <c r="J93">
        <f t="shared" si="17"/>
        <v>2290.4773263850693</v>
      </c>
      <c r="K93">
        <f t="shared" si="18"/>
        <v>17740.324109671845</v>
      </c>
      <c r="L93">
        <f t="shared" si="19"/>
        <v>2238592.568105848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20030.801436056914</v>
      </c>
      <c r="J94">
        <f t="shared" si="17"/>
        <v>2308.6102718856164</v>
      </c>
      <c r="K94">
        <f t="shared" si="18"/>
        <v>17722.191164171298</v>
      </c>
      <c r="L94">
        <f t="shared" si="19"/>
        <v>2236283.9578339625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20030.801436056914</v>
      </c>
      <c r="J95">
        <f t="shared" si="17"/>
        <v>2326.8867698713766</v>
      </c>
      <c r="K95">
        <f t="shared" si="18"/>
        <v>17703.914666185537</v>
      </c>
      <c r="L95">
        <f t="shared" si="19"/>
        <v>2233957.0710640913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20030.801436056914</v>
      </c>
      <c r="J96">
        <f t="shared" si="17"/>
        <v>2345.3079567995264</v>
      </c>
      <c r="K96">
        <f t="shared" si="18"/>
        <v>17685.493479257388</v>
      </c>
      <c r="L96">
        <f t="shared" si="19"/>
        <v>2231611.7631072919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20030.801436056914</v>
      </c>
      <c r="J97">
        <f t="shared" si="17"/>
        <v>2363.8749781241859</v>
      </c>
      <c r="K97">
        <f t="shared" si="18"/>
        <v>17666.926457932728</v>
      </c>
      <c r="L97">
        <f t="shared" si="19"/>
        <v>2229247.8881291677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20030.801436056914</v>
      </c>
      <c r="J98">
        <f t="shared" si="17"/>
        <v>2382.5889883676682</v>
      </c>
      <c r="K98">
        <f t="shared" si="18"/>
        <v>17648.212447689246</v>
      </c>
      <c r="L98">
        <f t="shared" si="19"/>
        <v>2226865.2991408003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20030.801436056914</v>
      </c>
      <c r="J99">
        <f t="shared" si="17"/>
        <v>2401.4511511922428</v>
      </c>
      <c r="K99">
        <f t="shared" si="18"/>
        <v>17629.350284864671</v>
      </c>
      <c r="L99">
        <f t="shared" si="19"/>
        <v>2224463.8479896081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20030.801436056914</v>
      </c>
      <c r="J100">
        <f t="shared" si="17"/>
        <v>2420.4626394725165</v>
      </c>
      <c r="K100">
        <f t="shared" si="18"/>
        <v>17610.338796584398</v>
      </c>
      <c r="L100">
        <f t="shared" si="19"/>
        <v>2222043.3853501356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20030.801436056914</v>
      </c>
      <c r="J101">
        <f t="shared" si="17"/>
        <v>2439.6246353683418</v>
      </c>
      <c r="K101">
        <f t="shared" si="18"/>
        <v>17591.176800688572</v>
      </c>
      <c r="L101">
        <f t="shared" si="19"/>
        <v>2219603.7607147675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20030.801436056914</v>
      </c>
      <c r="J102">
        <f t="shared" si="17"/>
        <v>2458.9383303983377</v>
      </c>
      <c r="K102">
        <f t="shared" si="18"/>
        <v>17571.863105658576</v>
      </c>
      <c r="L102">
        <f t="shared" si="19"/>
        <v>2217144.8223843691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/>
      <c r="H103" s="34">
        <v>96</v>
      </c>
      <c r="I103">
        <f t="shared" si="16"/>
        <v>20030.801436056914</v>
      </c>
      <c r="J103">
        <f t="shared" si="17"/>
        <v>2478.4049255139907</v>
      </c>
      <c r="K103">
        <f t="shared" si="18"/>
        <v>17552.396510542923</v>
      </c>
      <c r="L103">
        <f t="shared" si="19"/>
        <v>2214666.4174588551</v>
      </c>
      <c r="M103" s="34"/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20030.801436056914</v>
      </c>
      <c r="J104">
        <f t="shared" si="17"/>
        <v>2498.0256311743105</v>
      </c>
      <c r="K104">
        <f t="shared" si="18"/>
        <v>17532.775804882604</v>
      </c>
      <c r="L104">
        <f t="shared" si="19"/>
        <v>2212168.3918276806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20030.801436056914</v>
      </c>
      <c r="J105">
        <f t="shared" si="17"/>
        <v>2517.8016674211067</v>
      </c>
      <c r="K105">
        <f t="shared" si="18"/>
        <v>17512.999768635807</v>
      </c>
      <c r="L105">
        <f t="shared" si="19"/>
        <v>2209650.5901602595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20030.801436056914</v>
      </c>
      <c r="J106">
        <f t="shared" si="17"/>
        <v>2537.7342639548588</v>
      </c>
      <c r="K106">
        <f t="shared" si="18"/>
        <v>17493.067172102055</v>
      </c>
      <c r="L106">
        <f t="shared" si="19"/>
        <v>2207112.8558963048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20030.801436056914</v>
      </c>
      <c r="J107">
        <f t="shared" si="17"/>
        <v>2557.8246602111685</v>
      </c>
      <c r="K107">
        <f t="shared" si="18"/>
        <v>17472.976775845746</v>
      </c>
      <c r="L107">
        <f t="shared" si="19"/>
        <v>2204555.0312360935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20030.801436056914</v>
      </c>
      <c r="J108">
        <f t="shared" si="17"/>
        <v>2578.0741054378414</v>
      </c>
      <c r="K108">
        <f t="shared" si="18"/>
        <v>17452.727330619073</v>
      </c>
      <c r="L108">
        <f t="shared" si="19"/>
        <v>2201976.9571306556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20030.801436056914</v>
      </c>
      <c r="J109">
        <f t="shared" si="17"/>
        <v>2598.4838587725571</v>
      </c>
      <c r="K109">
        <f t="shared" si="18"/>
        <v>17432.317577284357</v>
      </c>
      <c r="L109">
        <f t="shared" si="19"/>
        <v>2199378.4732718831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20030.801436056914</v>
      </c>
      <c r="J110">
        <f t="shared" si="17"/>
        <v>2619.0551893211705</v>
      </c>
      <c r="K110">
        <f t="shared" si="18"/>
        <v>17411.746246735744</v>
      </c>
      <c r="L110">
        <f t="shared" si="19"/>
        <v>2196759.4180825618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20030.801436056914</v>
      </c>
      <c r="J111">
        <f t="shared" si="17"/>
        <v>2639.789376236633</v>
      </c>
      <c r="K111">
        <f t="shared" si="18"/>
        <v>17391.012059820281</v>
      </c>
      <c r="L111">
        <f t="shared" si="19"/>
        <v>2194119.6287063253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20030.801436056914</v>
      </c>
      <c r="J112">
        <f t="shared" si="17"/>
        <v>2660.6877087985049</v>
      </c>
      <c r="K112">
        <f t="shared" si="18"/>
        <v>17370.113727258409</v>
      </c>
      <c r="L112">
        <f t="shared" si="19"/>
        <v>2191458.940997527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20030.801436056914</v>
      </c>
      <c r="J113">
        <f t="shared" si="17"/>
        <v>2681.7514864931582</v>
      </c>
      <c r="K113">
        <f t="shared" si="18"/>
        <v>17349.049949563756</v>
      </c>
      <c r="L113">
        <f t="shared" si="19"/>
        <v>2188777.1895110337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20030.801436056914</v>
      </c>
      <c r="J114">
        <f t="shared" si="17"/>
        <v>2702.9820190945647</v>
      </c>
      <c r="K114">
        <f t="shared" si="18"/>
        <v>17327.819416962349</v>
      </c>
      <c r="L114">
        <f t="shared" si="19"/>
        <v>2186074.207491939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1"/>
      <c r="H115" s="34">
        <v>108</v>
      </c>
      <c r="I115">
        <f t="shared" si="16"/>
        <v>20030.801436056914</v>
      </c>
      <c r="J115">
        <f t="shared" si="17"/>
        <v>2724.3806267457294</v>
      </c>
      <c r="K115">
        <f t="shared" si="18"/>
        <v>17306.420809311185</v>
      </c>
      <c r="L115">
        <f t="shared" si="19"/>
        <v>2183349.8268651934</v>
      </c>
      <c r="M115" s="1"/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20030.801436056914</v>
      </c>
      <c r="J116">
        <f t="shared" si="17"/>
        <v>2745.9486400407986</v>
      </c>
      <c r="K116">
        <f t="shared" si="18"/>
        <v>17284.852796016115</v>
      </c>
      <c r="L116">
        <f t="shared" si="19"/>
        <v>2180603.8782251528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20030.801436056914</v>
      </c>
      <c r="J117">
        <f t="shared" si="17"/>
        <v>2767.6874001077849</v>
      </c>
      <c r="K117">
        <f t="shared" si="18"/>
        <v>17263.114035949129</v>
      </c>
      <c r="L117">
        <f t="shared" si="19"/>
        <v>2177836.1908250451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20030.801436056914</v>
      </c>
      <c r="J118">
        <f t="shared" si="17"/>
        <v>2789.5982586919745</v>
      </c>
      <c r="K118">
        <f t="shared" si="18"/>
        <v>17241.20317736494</v>
      </c>
      <c r="L118">
        <f t="shared" si="19"/>
        <v>2175046.5925663533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20030.801436056914</v>
      </c>
      <c r="J119">
        <f t="shared" si="17"/>
        <v>2811.6825782399501</v>
      </c>
      <c r="K119">
        <f t="shared" si="18"/>
        <v>17219.118857816964</v>
      </c>
      <c r="L119">
        <f t="shared" si="19"/>
        <v>2172234.9099881132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20030.801436056914</v>
      </c>
      <c r="J120">
        <f t="shared" si="17"/>
        <v>2833.9417319843524</v>
      </c>
      <c r="K120">
        <f t="shared" si="18"/>
        <v>17196.859704072562</v>
      </c>
      <c r="L120">
        <f t="shared" si="19"/>
        <v>2169400.968256129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20030.801436056914</v>
      </c>
      <c r="J121">
        <f t="shared" si="17"/>
        <v>2856.3771040292268</v>
      </c>
      <c r="K121">
        <f t="shared" si="18"/>
        <v>17174.424332027687</v>
      </c>
      <c r="L121">
        <f t="shared" si="19"/>
        <v>2166544.5911520999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20030.801436056914</v>
      </c>
      <c r="J122">
        <f t="shared" si="17"/>
        <v>2878.9900894361235</v>
      </c>
      <c r="K122">
        <f t="shared" si="18"/>
        <v>17151.811346620791</v>
      </c>
      <c r="L122">
        <f t="shared" si="19"/>
        <v>2163665.6010626638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20030.801436056914</v>
      </c>
      <c r="J123">
        <f t="shared" si="17"/>
        <v>2901.7820943108272</v>
      </c>
      <c r="K123">
        <f t="shared" si="18"/>
        <v>17129.019341746087</v>
      </c>
      <c r="L123">
        <f t="shared" si="19"/>
        <v>2160763.8189683529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20030.801436056914</v>
      </c>
      <c r="J124">
        <f t="shared" si="17"/>
        <v>2924.7545358907882</v>
      </c>
      <c r="K124">
        <f t="shared" si="18"/>
        <v>17106.046900166126</v>
      </c>
      <c r="L124">
        <f t="shared" si="19"/>
        <v>2157839.0644324622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20030.801436056914</v>
      </c>
      <c r="J125">
        <f t="shared" si="17"/>
        <v>2947.9088426332564</v>
      </c>
      <c r="K125">
        <f t="shared" si="18"/>
        <v>17082.892593423658</v>
      </c>
      <c r="L125">
        <f t="shared" si="19"/>
        <v>2154891.1555898287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20030.801436056914</v>
      </c>
      <c r="J126">
        <f t="shared" si="17"/>
        <v>2971.2464543041024</v>
      </c>
      <c r="K126">
        <f t="shared" si="18"/>
        <v>17059.554981752812</v>
      </c>
      <c r="L126">
        <f t="shared" si="19"/>
        <v>2151919.9091355246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/>
      <c r="H127" s="34">
        <v>120</v>
      </c>
      <c r="I127">
        <f t="shared" si="16"/>
        <v>20030.801436056914</v>
      </c>
      <c r="J127">
        <f t="shared" si="17"/>
        <v>2994.7688220673444</v>
      </c>
      <c r="K127">
        <f t="shared" si="18"/>
        <v>17036.03261398957</v>
      </c>
      <c r="L127">
        <f t="shared" si="19"/>
        <v>2148925.1403134572</v>
      </c>
      <c r="M127" s="34"/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20030.801436056914</v>
      </c>
      <c r="J128">
        <f t="shared" si="17"/>
        <v>3018.4774085753779</v>
      </c>
      <c r="K128">
        <f t="shared" si="18"/>
        <v>17012.324027481536</v>
      </c>
      <c r="L128">
        <f t="shared" si="19"/>
        <v>2145906.6629048819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20030.801436056914</v>
      </c>
      <c r="J129">
        <f t="shared" si="17"/>
        <v>3042.3736880599317</v>
      </c>
      <c r="K129">
        <f t="shared" si="18"/>
        <v>16988.427747996982</v>
      </c>
      <c r="L129">
        <f t="shared" si="19"/>
        <v>2142864.289216822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20030.801436056914</v>
      </c>
      <c r="J130">
        <f t="shared" si="17"/>
        <v>3066.4591464237419</v>
      </c>
      <c r="K130">
        <f t="shared" si="18"/>
        <v>16964.342289633172</v>
      </c>
      <c r="L130">
        <f t="shared" si="19"/>
        <v>2139797.8300703983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20030.801436056914</v>
      </c>
      <c r="J131">
        <f t="shared" si="17"/>
        <v>3090.7352813329271</v>
      </c>
      <c r="K131">
        <f t="shared" si="18"/>
        <v>16940.066154723987</v>
      </c>
      <c r="L131">
        <f t="shared" si="19"/>
        <v>2136707.0947890654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20030.801436056914</v>
      </c>
      <c r="J132">
        <f t="shared" si="17"/>
        <v>3115.2036023101464</v>
      </c>
      <c r="K132">
        <f t="shared" si="18"/>
        <v>16915.597833746768</v>
      </c>
      <c r="L132">
        <f t="shared" si="19"/>
        <v>2133591.8911867552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20030.801436056914</v>
      </c>
      <c r="J133">
        <f t="shared" si="17"/>
        <v>3139.8656308284371</v>
      </c>
      <c r="K133">
        <f t="shared" si="18"/>
        <v>16890.935805228477</v>
      </c>
      <c r="L133">
        <f t="shared" si="19"/>
        <v>2130452.0255559268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20030.801436056914</v>
      </c>
      <c r="J134">
        <f t="shared" si="17"/>
        <v>3164.7229004058281</v>
      </c>
      <c r="K134">
        <f t="shared" si="18"/>
        <v>16866.078535651086</v>
      </c>
      <c r="L134">
        <f t="shared" si="19"/>
        <v>2127287.3026555208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20030.801436056914</v>
      </c>
      <c r="J135">
        <f t="shared" si="17"/>
        <v>3189.776956700709</v>
      </c>
      <c r="K135">
        <f t="shared" si="18"/>
        <v>16841.024479356205</v>
      </c>
      <c r="L135">
        <f t="shared" si="19"/>
        <v>2124097.5256988201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20030.801436056914</v>
      </c>
      <c r="J136">
        <f t="shared" si="17"/>
        <v>3215.0293576079202</v>
      </c>
      <c r="K136">
        <f t="shared" si="18"/>
        <v>16815.772078448994</v>
      </c>
      <c r="L136">
        <f t="shared" si="19"/>
        <v>2120882.4963412122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20030.801436056914</v>
      </c>
      <c r="J137">
        <f t="shared" ref="J137:J200" si="25">I137-K137</f>
        <v>3240.4816733556509</v>
      </c>
      <c r="K137">
        <f t="shared" ref="K137:K200" si="26">L136*$D$3/12</f>
        <v>16790.319762701263</v>
      </c>
      <c r="L137">
        <f t="shared" si="19"/>
        <v>2117642.0146678565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20030.801436056914</v>
      </c>
      <c r="J138">
        <f t="shared" si="25"/>
        <v>3266.1354866030488</v>
      </c>
      <c r="K138">
        <f t="shared" si="26"/>
        <v>16764.665949453865</v>
      </c>
      <c r="L138">
        <f t="shared" si="19"/>
        <v>2114375.8791812533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/>
      <c r="H139" s="34">
        <v>132</v>
      </c>
      <c r="I139">
        <f t="shared" si="24"/>
        <v>20030.801436056914</v>
      </c>
      <c r="J139">
        <f t="shared" si="25"/>
        <v>3291.9923925386574</v>
      </c>
      <c r="K139">
        <f t="shared" si="26"/>
        <v>16738.809043518257</v>
      </c>
      <c r="L139">
        <f t="shared" si="19"/>
        <v>2111083.8867887147</v>
      </c>
      <c r="M139" s="34"/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20030.801436056914</v>
      </c>
      <c r="J140">
        <f t="shared" si="25"/>
        <v>3318.0539989795907</v>
      </c>
      <c r="K140">
        <f t="shared" si="26"/>
        <v>16712.747437077323</v>
      </c>
      <c r="L140">
        <f t="shared" si="19"/>
        <v>2107765.8327897349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20030.801436056914</v>
      </c>
      <c r="J141">
        <f t="shared" si="25"/>
        <v>3344.3219264715117</v>
      </c>
      <c r="K141">
        <f t="shared" si="26"/>
        <v>16686.479509585402</v>
      </c>
      <c r="L141">
        <f t="shared" si="19"/>
        <v>2104421.5108632636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20030.801436056914</v>
      </c>
      <c r="J142">
        <f t="shared" si="25"/>
        <v>3370.7978083894086</v>
      </c>
      <c r="K142">
        <f t="shared" si="26"/>
        <v>16660.003627667505</v>
      </c>
      <c r="L142">
        <f t="shared" si="19"/>
        <v>2101050.7130548744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20030.801436056914</v>
      </c>
      <c r="J143">
        <f t="shared" si="25"/>
        <v>3397.4832910391597</v>
      </c>
      <c r="K143">
        <f t="shared" si="26"/>
        <v>16633.318145017754</v>
      </c>
      <c r="L143">
        <f t="shared" si="19"/>
        <v>2097653.2297638352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20030.801436056914</v>
      </c>
      <c r="J144">
        <f t="shared" si="25"/>
        <v>3424.3800337598841</v>
      </c>
      <c r="K144">
        <f t="shared" si="26"/>
        <v>16606.42140229703</v>
      </c>
      <c r="L144">
        <f t="shared" si="19"/>
        <v>2094228.8497300753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20030.801436056914</v>
      </c>
      <c r="J145">
        <f t="shared" si="25"/>
        <v>3451.4897090271515</v>
      </c>
      <c r="K145">
        <f t="shared" si="26"/>
        <v>16579.311727029763</v>
      </c>
      <c r="L145">
        <f t="shared" si="19"/>
        <v>2090777.3600210482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20030.801436056914</v>
      </c>
      <c r="J146">
        <f t="shared" si="25"/>
        <v>3478.8140025569483</v>
      </c>
      <c r="K146">
        <f t="shared" si="26"/>
        <v>16551.987433499966</v>
      </c>
      <c r="L146">
        <f t="shared" si="19"/>
        <v>2087298.5460184913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20030.801436056914</v>
      </c>
      <c r="J147">
        <f t="shared" si="25"/>
        <v>3506.3546134105236</v>
      </c>
      <c r="K147">
        <f t="shared" si="26"/>
        <v>16524.446822646391</v>
      </c>
      <c r="L147">
        <f t="shared" si="19"/>
        <v>2083792.1914050807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20030.801436056914</v>
      </c>
      <c r="J148">
        <f t="shared" si="25"/>
        <v>3534.1132541000225</v>
      </c>
      <c r="K148">
        <f t="shared" si="26"/>
        <v>16496.688181956892</v>
      </c>
      <c r="L148">
        <f t="shared" si="19"/>
        <v>2080258.0781509806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20030.801436056914</v>
      </c>
      <c r="J149">
        <f t="shared" si="25"/>
        <v>3562.0916506949834</v>
      </c>
      <c r="K149">
        <f t="shared" si="26"/>
        <v>16468.709785361931</v>
      </c>
      <c r="L149">
        <f t="shared" si="19"/>
        <v>2076695.9865002856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20030.801436056914</v>
      </c>
      <c r="J150">
        <f t="shared" si="25"/>
        <v>3590.2915429296518</v>
      </c>
      <c r="K150">
        <f t="shared" si="26"/>
        <v>16440.509893127262</v>
      </c>
      <c r="L150">
        <f t="shared" si="19"/>
        <v>2073105.694957356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20030.801436056914</v>
      </c>
      <c r="J151">
        <f t="shared" si="25"/>
        <v>3618.7146843111805</v>
      </c>
      <c r="K151">
        <f t="shared" si="26"/>
        <v>16412.086751745734</v>
      </c>
      <c r="L151">
        <f t="shared" ref="L151:L214" si="27">L150-J151</f>
        <v>2069486.9802730449</v>
      </c>
      <c r="M151" s="34"/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20030.801436056914</v>
      </c>
      <c r="J152">
        <f t="shared" si="25"/>
        <v>3647.362842228642</v>
      </c>
      <c r="K152">
        <f t="shared" si="26"/>
        <v>16383.438593828272</v>
      </c>
      <c r="L152">
        <f t="shared" si="27"/>
        <v>2065839.6174308162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20030.801436056914</v>
      </c>
      <c r="J153">
        <f t="shared" si="25"/>
        <v>3676.2377980629535</v>
      </c>
      <c r="K153">
        <f t="shared" si="26"/>
        <v>16354.563637993961</v>
      </c>
      <c r="L153">
        <f t="shared" si="27"/>
        <v>2062163.3796327533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20030.801436056914</v>
      </c>
      <c r="J154">
        <f t="shared" si="25"/>
        <v>3705.3413472976172</v>
      </c>
      <c r="K154">
        <f t="shared" si="26"/>
        <v>16325.460088759297</v>
      </c>
      <c r="L154">
        <f t="shared" si="27"/>
        <v>2058458.0382854557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20030.801436056914</v>
      </c>
      <c r="J155">
        <f t="shared" si="25"/>
        <v>3734.6752996303894</v>
      </c>
      <c r="K155">
        <f t="shared" si="26"/>
        <v>16296.126136426525</v>
      </c>
      <c r="L155">
        <f t="shared" si="27"/>
        <v>2054723.3629858252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20030.801436056914</v>
      </c>
      <c r="J156">
        <f t="shared" si="25"/>
        <v>3764.2414790857965</v>
      </c>
      <c r="K156">
        <f t="shared" si="26"/>
        <v>16266.559956971118</v>
      </c>
      <c r="L156">
        <f t="shared" si="27"/>
        <v>2050959.1215067394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20030.801436056914</v>
      </c>
      <c r="J157">
        <f t="shared" si="25"/>
        <v>3794.0417241285613</v>
      </c>
      <c r="K157">
        <f t="shared" si="26"/>
        <v>16236.759711928353</v>
      </c>
      <c r="L157">
        <f t="shared" si="27"/>
        <v>2047165.0797826108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20030.801436056914</v>
      </c>
      <c r="J158">
        <f t="shared" si="25"/>
        <v>3824.0778877779103</v>
      </c>
      <c r="K158">
        <f t="shared" si="26"/>
        <v>16206.723548279004</v>
      </c>
      <c r="L158">
        <f t="shared" si="27"/>
        <v>2043341.0018948328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20030.801436056914</v>
      </c>
      <c r="J159">
        <f t="shared" si="25"/>
        <v>3854.3518377228193</v>
      </c>
      <c r="K159">
        <f t="shared" si="26"/>
        <v>16176.449598334095</v>
      </c>
      <c r="L159">
        <f t="shared" si="27"/>
        <v>2039486.65005711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20030.801436056914</v>
      </c>
      <c r="J160">
        <f t="shared" si="25"/>
        <v>3884.8654564381268</v>
      </c>
      <c r="K160">
        <f t="shared" si="26"/>
        <v>16145.935979618787</v>
      </c>
      <c r="L160">
        <f t="shared" si="27"/>
        <v>2035601.7846006718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20030.801436056914</v>
      </c>
      <c r="J161">
        <f t="shared" si="25"/>
        <v>3915.6206413015952</v>
      </c>
      <c r="K161">
        <f t="shared" si="26"/>
        <v>16115.180794755319</v>
      </c>
      <c r="L161">
        <f t="shared" si="27"/>
        <v>2031686.1639593702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20030.801436056914</v>
      </c>
      <c r="J162">
        <f t="shared" si="25"/>
        <v>3946.6193047118995</v>
      </c>
      <c r="K162">
        <f t="shared" si="26"/>
        <v>16084.182131345015</v>
      </c>
      <c r="L162">
        <f t="shared" si="27"/>
        <v>2027739.5446546583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20030.801436056914</v>
      </c>
      <c r="J163">
        <f t="shared" si="25"/>
        <v>3977.8633742075344</v>
      </c>
      <c r="K163">
        <f t="shared" si="26"/>
        <v>16052.93806184938</v>
      </c>
      <c r="L163">
        <f t="shared" si="27"/>
        <v>2023761.6812804507</v>
      </c>
      <c r="M163" s="34"/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20030.801436056914</v>
      </c>
      <c r="J164">
        <f t="shared" si="25"/>
        <v>4009.3547925866806</v>
      </c>
      <c r="K164">
        <f t="shared" si="26"/>
        <v>16021.446643470234</v>
      </c>
      <c r="L164">
        <f t="shared" si="27"/>
        <v>2019752.3264878639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20030.801436056914</v>
      </c>
      <c r="J165">
        <f t="shared" si="25"/>
        <v>4041.0955180279925</v>
      </c>
      <c r="K165">
        <f t="shared" si="26"/>
        <v>15989.705918028922</v>
      </c>
      <c r="L165">
        <f t="shared" si="27"/>
        <v>2015711.230969836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20030.801436056914</v>
      </c>
      <c r="J166">
        <f t="shared" si="25"/>
        <v>4073.0875242123784</v>
      </c>
      <c r="K166">
        <f t="shared" si="26"/>
        <v>15957.713911844536</v>
      </c>
      <c r="L166">
        <f t="shared" si="27"/>
        <v>2011638.1434456236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20030.801436056914</v>
      </c>
      <c r="J167">
        <f t="shared" si="25"/>
        <v>4105.3328004457271</v>
      </c>
      <c r="K167">
        <f t="shared" si="26"/>
        <v>15925.468635611187</v>
      </c>
      <c r="L167">
        <f t="shared" si="27"/>
        <v>2007532.810645178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20030.801436056914</v>
      </c>
      <c r="J168">
        <f t="shared" si="25"/>
        <v>4137.8333517825886</v>
      </c>
      <c r="K168">
        <f t="shared" si="26"/>
        <v>15892.968084274326</v>
      </c>
      <c r="L168">
        <f t="shared" si="27"/>
        <v>2003394.9772933954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20030.801436056914</v>
      </c>
      <c r="J169">
        <f t="shared" si="25"/>
        <v>4170.5911991508674</v>
      </c>
      <c r="K169">
        <f t="shared" si="26"/>
        <v>15860.210236906047</v>
      </c>
      <c r="L169">
        <f t="shared" si="27"/>
        <v>1999224.3860942447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20030.801436056914</v>
      </c>
      <c r="J170">
        <f t="shared" si="25"/>
        <v>4203.6083794774768</v>
      </c>
      <c r="K170">
        <f t="shared" si="26"/>
        <v>15827.193056579437</v>
      </c>
      <c r="L170">
        <f t="shared" si="27"/>
        <v>1995020.7777147673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20030.801436056914</v>
      </c>
      <c r="J171">
        <f t="shared" si="25"/>
        <v>4236.8869458150075</v>
      </c>
      <c r="K171">
        <f t="shared" si="26"/>
        <v>15793.914490241907</v>
      </c>
      <c r="L171">
        <f t="shared" si="27"/>
        <v>1990783.8907689522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20030.801436056914</v>
      </c>
      <c r="J172">
        <f t="shared" si="25"/>
        <v>4270.4289674693773</v>
      </c>
      <c r="K172">
        <f t="shared" si="26"/>
        <v>15760.372468587537</v>
      </c>
      <c r="L172">
        <f t="shared" si="27"/>
        <v>1986513.4618014828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20030.801436056914</v>
      </c>
      <c r="J173">
        <f t="shared" si="25"/>
        <v>4304.2365301285081</v>
      </c>
      <c r="K173">
        <f t="shared" si="26"/>
        <v>15726.564905928406</v>
      </c>
      <c r="L173">
        <f t="shared" si="27"/>
        <v>1982209.2252713544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20030.801436056914</v>
      </c>
      <c r="J174">
        <f t="shared" si="25"/>
        <v>4338.3117359920234</v>
      </c>
      <c r="K174">
        <f t="shared" si="26"/>
        <v>15692.489700064891</v>
      </c>
      <c r="L174">
        <f t="shared" si="27"/>
        <v>1977870.9135353623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20030.801436056914</v>
      </c>
      <c r="J175">
        <f t="shared" si="25"/>
        <v>4372.6567039019628</v>
      </c>
      <c r="K175">
        <f t="shared" si="26"/>
        <v>15658.144732154951</v>
      </c>
      <c r="L175">
        <f t="shared" si="27"/>
        <v>1973498.2568314604</v>
      </c>
      <c r="M175" s="34"/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20030.801436056914</v>
      </c>
      <c r="J176">
        <f t="shared" si="25"/>
        <v>4407.2735694745188</v>
      </c>
      <c r="K176">
        <f t="shared" si="26"/>
        <v>15623.527866582395</v>
      </c>
      <c r="L176">
        <f t="shared" si="27"/>
        <v>1969090.9832619859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20030.801436056914</v>
      </c>
      <c r="J177">
        <f t="shared" si="25"/>
        <v>4442.1644852328591</v>
      </c>
      <c r="K177">
        <f t="shared" si="26"/>
        <v>15588.636950824055</v>
      </c>
      <c r="L177">
        <f t="shared" si="27"/>
        <v>1964648.818776753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20030.801436056914</v>
      </c>
      <c r="J178">
        <f t="shared" si="25"/>
        <v>4477.3316207409516</v>
      </c>
      <c r="K178">
        <f t="shared" si="26"/>
        <v>15553.469815315962</v>
      </c>
      <c r="L178">
        <f t="shared" si="27"/>
        <v>1960171.4871560121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20030.801436056914</v>
      </c>
      <c r="J179">
        <f t="shared" si="25"/>
        <v>4512.7771627384845</v>
      </c>
      <c r="K179">
        <f t="shared" si="26"/>
        <v>15518.02427331843</v>
      </c>
      <c r="L179">
        <f t="shared" si="27"/>
        <v>1955658.7099932737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20030.801436056914</v>
      </c>
      <c r="J180">
        <f t="shared" si="25"/>
        <v>4548.5033152768301</v>
      </c>
      <c r="K180">
        <f t="shared" si="26"/>
        <v>15482.298120780084</v>
      </c>
      <c r="L180">
        <f t="shared" si="27"/>
        <v>1951110.2066779968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20030.801436056914</v>
      </c>
      <c r="J181">
        <f t="shared" si="25"/>
        <v>4584.5122998561055</v>
      </c>
      <c r="K181">
        <f t="shared" si="26"/>
        <v>15446.289136200809</v>
      </c>
      <c r="L181">
        <f t="shared" si="27"/>
        <v>1946525.6943781406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20030.801436056914</v>
      </c>
      <c r="J182">
        <f t="shared" si="25"/>
        <v>4620.8063555632998</v>
      </c>
      <c r="K182">
        <f t="shared" si="26"/>
        <v>15409.995080493614</v>
      </c>
      <c r="L182">
        <f t="shared" si="27"/>
        <v>1941904.8880225774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20030.801436056914</v>
      </c>
      <c r="J183">
        <f t="shared" si="25"/>
        <v>4657.3877392115101</v>
      </c>
      <c r="K183">
        <f t="shared" si="26"/>
        <v>15373.413696845404</v>
      </c>
      <c r="L183">
        <f t="shared" si="27"/>
        <v>1937247.5002833658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20030.801436056914</v>
      </c>
      <c r="J184">
        <f t="shared" si="25"/>
        <v>4694.2587254802693</v>
      </c>
      <c r="K184">
        <f t="shared" si="26"/>
        <v>15336.542710576645</v>
      </c>
      <c r="L184">
        <f t="shared" si="27"/>
        <v>1932553.2415578857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20030.801436056914</v>
      </c>
      <c r="J185">
        <f t="shared" si="25"/>
        <v>4731.4216070569873</v>
      </c>
      <c r="K185">
        <f t="shared" si="26"/>
        <v>15299.379828999927</v>
      </c>
      <c r="L185">
        <f t="shared" si="27"/>
        <v>1927821.8199508286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20030.801436056914</v>
      </c>
      <c r="J186">
        <f t="shared" si="25"/>
        <v>4768.8786947795215</v>
      </c>
      <c r="K186">
        <f t="shared" si="26"/>
        <v>15261.922741277393</v>
      </c>
      <c r="L186">
        <f t="shared" si="27"/>
        <v>1923052.9412560491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20030.801436056914</v>
      </c>
      <c r="J187">
        <f t="shared" si="25"/>
        <v>4806.6323177798604</v>
      </c>
      <c r="K187">
        <f t="shared" si="26"/>
        <v>15224.169118277054</v>
      </c>
      <c r="L187">
        <f t="shared" si="27"/>
        <v>1918246.3089382693</v>
      </c>
      <c r="M187" s="34"/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20030.801436056914</v>
      </c>
      <c r="J188">
        <f t="shared" si="25"/>
        <v>4844.6848236289497</v>
      </c>
      <c r="K188">
        <f t="shared" si="26"/>
        <v>15186.116612427964</v>
      </c>
      <c r="L188">
        <f t="shared" si="27"/>
        <v>1913401.6241146403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20030.801436056914</v>
      </c>
      <c r="J189">
        <f t="shared" si="25"/>
        <v>4883.0385784826794</v>
      </c>
      <c r="K189">
        <f t="shared" si="26"/>
        <v>15147.762857574235</v>
      </c>
      <c r="L189">
        <f t="shared" si="27"/>
        <v>1908518.5855361577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20030.801436056914</v>
      </c>
      <c r="J190">
        <f t="shared" si="25"/>
        <v>4921.6959672289977</v>
      </c>
      <c r="K190">
        <f t="shared" si="26"/>
        <v>15109.105468827916</v>
      </c>
      <c r="L190">
        <f t="shared" si="27"/>
        <v>1903596.8895689286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20030.801436056914</v>
      </c>
      <c r="J191">
        <f t="shared" si="25"/>
        <v>4960.6593936362278</v>
      </c>
      <c r="K191">
        <f t="shared" si="26"/>
        <v>15070.142042420686</v>
      </c>
      <c r="L191">
        <f t="shared" si="27"/>
        <v>1898636.2301752924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20030.801436056914</v>
      </c>
      <c r="J192">
        <f t="shared" si="25"/>
        <v>4999.9312805025165</v>
      </c>
      <c r="K192">
        <f t="shared" si="26"/>
        <v>15030.870155554398</v>
      </c>
      <c r="L192">
        <f t="shared" si="27"/>
        <v>1893636.2988947898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20030.801436056914</v>
      </c>
      <c r="J193">
        <f t="shared" si="25"/>
        <v>5039.5140698064952</v>
      </c>
      <c r="K193">
        <f t="shared" si="26"/>
        <v>14991.287366250419</v>
      </c>
      <c r="L193">
        <f t="shared" si="27"/>
        <v>1888596.7848249832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20030.801436056914</v>
      </c>
      <c r="J194">
        <f t="shared" si="25"/>
        <v>5079.4102228591291</v>
      </c>
      <c r="K194">
        <f t="shared" si="26"/>
        <v>14951.391213197785</v>
      </c>
      <c r="L194">
        <f t="shared" si="27"/>
        <v>1883517.3746021241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20030.801436056914</v>
      </c>
      <c r="J195">
        <f t="shared" si="25"/>
        <v>5119.6222204567657</v>
      </c>
      <c r="K195">
        <f t="shared" si="26"/>
        <v>14911.179215600148</v>
      </c>
      <c r="L195">
        <f t="shared" si="27"/>
        <v>1878397.7523816673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20030.801436056914</v>
      </c>
      <c r="J196">
        <f t="shared" si="25"/>
        <v>5160.1525630353808</v>
      </c>
      <c r="K196">
        <f t="shared" si="26"/>
        <v>14870.648873021533</v>
      </c>
      <c r="L196">
        <f t="shared" si="27"/>
        <v>1873237.5998186318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20030.801436056914</v>
      </c>
      <c r="J197">
        <f t="shared" si="25"/>
        <v>5201.0037708260788</v>
      </c>
      <c r="K197">
        <f t="shared" si="26"/>
        <v>14829.797665230835</v>
      </c>
      <c r="L197">
        <f t="shared" si="27"/>
        <v>1868036.5960478056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20030.801436056914</v>
      </c>
      <c r="J198">
        <f t="shared" si="25"/>
        <v>5242.178384011786</v>
      </c>
      <c r="K198">
        <f t="shared" si="26"/>
        <v>14788.623052045128</v>
      </c>
      <c r="L198">
        <f t="shared" si="27"/>
        <v>1862794.4176637938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20030.801436056914</v>
      </c>
      <c r="J199">
        <f t="shared" si="25"/>
        <v>5283.678962885213</v>
      </c>
      <c r="K199">
        <f t="shared" si="26"/>
        <v>14747.122473171701</v>
      </c>
      <c r="L199">
        <f t="shared" si="27"/>
        <v>1857510.7387009086</v>
      </c>
      <c r="M199" s="34"/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20030.801436056914</v>
      </c>
      <c r="J200">
        <f t="shared" si="25"/>
        <v>5325.508088008055</v>
      </c>
      <c r="K200">
        <f t="shared" si="26"/>
        <v>14705.293348048859</v>
      </c>
      <c r="L200">
        <f t="shared" si="27"/>
        <v>1852185.2306129006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20030.801436056914</v>
      </c>
      <c r="J201">
        <f t="shared" ref="J201:J264" si="33">I201-K201</f>
        <v>5367.66836037145</v>
      </c>
      <c r="K201">
        <f t="shared" ref="K201:K264" si="34">L200*$D$3/12</f>
        <v>14663.133075685464</v>
      </c>
      <c r="L201">
        <f t="shared" si="27"/>
        <v>1846817.5622525292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20030.801436056914</v>
      </c>
      <c r="J202">
        <f t="shared" si="33"/>
        <v>5410.1624015577254</v>
      </c>
      <c r="K202">
        <f t="shared" si="34"/>
        <v>14620.639034499189</v>
      </c>
      <c r="L202">
        <f t="shared" si="27"/>
        <v>1841407.3998509715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20030.801436056914</v>
      </c>
      <c r="J203">
        <f t="shared" si="33"/>
        <v>5452.9928539033881</v>
      </c>
      <c r="K203">
        <f t="shared" si="34"/>
        <v>14577.808582153526</v>
      </c>
      <c r="L203">
        <f t="shared" si="27"/>
        <v>1835954.4069970681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20030.801436056914</v>
      </c>
      <c r="J204">
        <f t="shared" si="33"/>
        <v>5496.162380663458</v>
      </c>
      <c r="K204">
        <f t="shared" si="34"/>
        <v>14534.639055393456</v>
      </c>
      <c r="L204">
        <f t="shared" si="27"/>
        <v>1830458.2446164046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20030.801436056914</v>
      </c>
      <c r="J205">
        <f t="shared" si="33"/>
        <v>5539.6736661770428</v>
      </c>
      <c r="K205">
        <f t="shared" si="34"/>
        <v>14491.127769879871</v>
      </c>
      <c r="L205">
        <f t="shared" si="27"/>
        <v>1824918.5709502276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20030.801436056914</v>
      </c>
      <c r="J206">
        <f t="shared" si="33"/>
        <v>5583.5294160342801</v>
      </c>
      <c r="K206">
        <f t="shared" si="34"/>
        <v>14447.272020022634</v>
      </c>
      <c r="L206">
        <f t="shared" si="27"/>
        <v>1819335.0415341933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20030.801436056914</v>
      </c>
      <c r="J207">
        <f t="shared" si="33"/>
        <v>5627.7323572445512</v>
      </c>
      <c r="K207">
        <f t="shared" si="34"/>
        <v>14403.069078812363</v>
      </c>
      <c r="L207">
        <f t="shared" si="27"/>
        <v>1813707.3091769489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20030.801436056914</v>
      </c>
      <c r="J208">
        <f t="shared" si="33"/>
        <v>5672.2852384060679</v>
      </c>
      <c r="K208">
        <f t="shared" si="34"/>
        <v>14358.516197650846</v>
      </c>
      <c r="L208">
        <f t="shared" si="27"/>
        <v>1808035.0239385427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20030.801436056914</v>
      </c>
      <c r="J209">
        <f t="shared" si="33"/>
        <v>5717.190829876783</v>
      </c>
      <c r="K209">
        <f t="shared" si="34"/>
        <v>14313.610606180131</v>
      </c>
      <c r="L209">
        <f t="shared" si="27"/>
        <v>1802317.8331086659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20030.801436056914</v>
      </c>
      <c r="J210">
        <f t="shared" si="33"/>
        <v>5762.4519239466408</v>
      </c>
      <c r="K210">
        <f t="shared" si="34"/>
        <v>14268.349512110273</v>
      </c>
      <c r="L210">
        <f t="shared" si="27"/>
        <v>1796555.3811847193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20030.801436056914</v>
      </c>
      <c r="J211">
        <f t="shared" si="33"/>
        <v>5808.0713350112201</v>
      </c>
      <c r="K211">
        <f t="shared" si="34"/>
        <v>14222.730101045694</v>
      </c>
      <c r="L211">
        <f t="shared" si="27"/>
        <v>1790747.3098497081</v>
      </c>
      <c r="M211" s="34"/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20030.801436056914</v>
      </c>
      <c r="J212">
        <f t="shared" si="33"/>
        <v>5854.0518997467243</v>
      </c>
      <c r="K212">
        <f t="shared" si="34"/>
        <v>14176.74953631019</v>
      </c>
      <c r="L212">
        <f t="shared" si="27"/>
        <v>1784893.2579499613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20030.801436056914</v>
      </c>
      <c r="J213">
        <f t="shared" si="33"/>
        <v>5900.3964772863856</v>
      </c>
      <c r="K213">
        <f t="shared" si="34"/>
        <v>14130.404958770529</v>
      </c>
      <c r="L213">
        <f t="shared" si="27"/>
        <v>1778992.8614726749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20030.801436056914</v>
      </c>
      <c r="J214">
        <f t="shared" si="33"/>
        <v>5947.1079493982379</v>
      </c>
      <c r="K214">
        <f t="shared" si="34"/>
        <v>14083.693486658676</v>
      </c>
      <c r="L214">
        <f t="shared" si="27"/>
        <v>1773045.7535232767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20030.801436056914</v>
      </c>
      <c r="J215">
        <f t="shared" si="33"/>
        <v>5994.1892206643079</v>
      </c>
      <c r="K215">
        <f t="shared" si="34"/>
        <v>14036.612215392606</v>
      </c>
      <c r="L215">
        <f t="shared" ref="L215:L278" si="35">L214-J215</f>
        <v>1767051.5643026123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20030.801436056914</v>
      </c>
      <c r="J216">
        <f t="shared" si="33"/>
        <v>6041.6432186612346</v>
      </c>
      <c r="K216">
        <f t="shared" si="34"/>
        <v>13989.158217395679</v>
      </c>
      <c r="L216">
        <f t="shared" si="35"/>
        <v>1761009.9210839511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20030.801436056914</v>
      </c>
      <c r="J217">
        <f t="shared" si="33"/>
        <v>6089.4728941423018</v>
      </c>
      <c r="K217">
        <f t="shared" si="34"/>
        <v>13941.328541914612</v>
      </c>
      <c r="L217">
        <f t="shared" si="35"/>
        <v>1754920.4481898088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20030.801436056914</v>
      </c>
      <c r="J218">
        <f t="shared" si="33"/>
        <v>6137.6812212209279</v>
      </c>
      <c r="K218">
        <f t="shared" si="34"/>
        <v>13893.120214835986</v>
      </c>
      <c r="L218">
        <f t="shared" si="35"/>
        <v>1748782.7669685879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20030.801436056914</v>
      </c>
      <c r="J219">
        <f t="shared" si="33"/>
        <v>6186.271197555594</v>
      </c>
      <c r="K219">
        <f t="shared" si="34"/>
        <v>13844.53023850132</v>
      </c>
      <c r="L219">
        <f t="shared" si="35"/>
        <v>1742596.4957710323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20030.801436056914</v>
      </c>
      <c r="J220">
        <f t="shared" si="33"/>
        <v>6235.2458445362427</v>
      </c>
      <c r="K220">
        <f t="shared" si="34"/>
        <v>13795.555591520671</v>
      </c>
      <c r="L220">
        <f t="shared" si="35"/>
        <v>1736361.2499264961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20030.801436056914</v>
      </c>
      <c r="J221">
        <f t="shared" si="33"/>
        <v>6284.6082074721544</v>
      </c>
      <c r="K221">
        <f t="shared" si="34"/>
        <v>13746.19322858476</v>
      </c>
      <c r="L221">
        <f t="shared" si="35"/>
        <v>1730076.6417190239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20030.801436056914</v>
      </c>
      <c r="J222">
        <f t="shared" si="33"/>
        <v>6334.3613557813078</v>
      </c>
      <c r="K222">
        <f t="shared" si="34"/>
        <v>13696.440080275606</v>
      </c>
      <c r="L222">
        <f t="shared" si="35"/>
        <v>1723742.2803632426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20030.801436056914</v>
      </c>
      <c r="J223">
        <f t="shared" si="33"/>
        <v>6384.5083831812444</v>
      </c>
      <c r="K223">
        <f t="shared" si="34"/>
        <v>13646.29305287567</v>
      </c>
      <c r="L223">
        <f t="shared" si="35"/>
        <v>1717357.7719800614</v>
      </c>
      <c r="M223" s="1"/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20030.801436056914</v>
      </c>
      <c r="J224">
        <f t="shared" si="33"/>
        <v>6435.0524078814269</v>
      </c>
      <c r="K224">
        <f t="shared" si="34"/>
        <v>13595.749028175487</v>
      </c>
      <c r="L224">
        <f t="shared" si="35"/>
        <v>1710922.71957218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20030.801436056914</v>
      </c>
      <c r="J225">
        <f t="shared" si="33"/>
        <v>6485.996572777156</v>
      </c>
      <c r="K225">
        <f t="shared" si="34"/>
        <v>13544.804863279758</v>
      </c>
      <c r="L225">
        <f t="shared" si="35"/>
        <v>1704436.7229994028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20030.801436056914</v>
      </c>
      <c r="J226">
        <f t="shared" si="33"/>
        <v>6537.3440456449753</v>
      </c>
      <c r="K226">
        <f t="shared" si="34"/>
        <v>13493.457390411939</v>
      </c>
      <c r="L226">
        <f t="shared" si="35"/>
        <v>1697899.3789537577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20030.801436056914</v>
      </c>
      <c r="J227">
        <f t="shared" si="33"/>
        <v>6589.0980193396663</v>
      </c>
      <c r="K227">
        <f t="shared" si="34"/>
        <v>13441.703416717248</v>
      </c>
      <c r="L227">
        <f t="shared" si="35"/>
        <v>1691310.2809344181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20030.801436056914</v>
      </c>
      <c r="J228">
        <f t="shared" si="33"/>
        <v>6641.2617119927691</v>
      </c>
      <c r="K228">
        <f t="shared" si="34"/>
        <v>13389.539724064145</v>
      </c>
      <c r="L228">
        <f t="shared" si="35"/>
        <v>1684669.0192224253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20030.801436056914</v>
      </c>
      <c r="J229">
        <f t="shared" si="33"/>
        <v>6693.8383672127147</v>
      </c>
      <c r="K229">
        <f t="shared" si="34"/>
        <v>13336.963068844199</v>
      </c>
      <c r="L229">
        <f t="shared" si="35"/>
        <v>1677975.1808552125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20030.801436056914</v>
      </c>
      <c r="J230">
        <f t="shared" si="33"/>
        <v>6746.8312542864805</v>
      </c>
      <c r="K230">
        <f t="shared" si="34"/>
        <v>13283.970181770434</v>
      </c>
      <c r="L230">
        <f t="shared" si="35"/>
        <v>1671228.349600926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20030.801436056914</v>
      </c>
      <c r="J231">
        <f t="shared" si="33"/>
        <v>6800.2436683829164</v>
      </c>
      <c r="K231">
        <f t="shared" si="34"/>
        <v>13230.557767673998</v>
      </c>
      <c r="L231">
        <f t="shared" si="35"/>
        <v>1664428.1059325431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20030.801436056914</v>
      </c>
      <c r="J232">
        <f t="shared" si="33"/>
        <v>6854.0789307576142</v>
      </c>
      <c r="K232">
        <f t="shared" si="34"/>
        <v>13176.7225052993</v>
      </c>
      <c r="L232">
        <f t="shared" si="35"/>
        <v>1657574.0270017853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20030.801436056914</v>
      </c>
      <c r="J233">
        <f t="shared" si="33"/>
        <v>6908.3403889594465</v>
      </c>
      <c r="K233">
        <f t="shared" si="34"/>
        <v>13122.461047097468</v>
      </c>
      <c r="L233">
        <f t="shared" si="35"/>
        <v>1650665.6866128258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20030.801436056914</v>
      </c>
      <c r="J234">
        <f t="shared" si="33"/>
        <v>6963.0314170387082</v>
      </c>
      <c r="K234">
        <f t="shared" si="34"/>
        <v>13067.770019018206</v>
      </c>
      <c r="L234">
        <f t="shared" si="35"/>
        <v>1643702.6551957871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20030.801436056914</v>
      </c>
      <c r="J235">
        <f t="shared" si="33"/>
        <v>7018.1554157569335</v>
      </c>
      <c r="K235">
        <f t="shared" si="34"/>
        <v>13012.646020299981</v>
      </c>
      <c r="L235">
        <f t="shared" si="35"/>
        <v>1636684.4997800302</v>
      </c>
      <c r="M235" s="34"/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20030.801436056914</v>
      </c>
      <c r="J236">
        <f t="shared" si="33"/>
        <v>7073.7158127983421</v>
      </c>
      <c r="K236">
        <f t="shared" si="34"/>
        <v>12957.085623258572</v>
      </c>
      <c r="L236">
        <f t="shared" si="35"/>
        <v>1629610.7839672319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20030.801436056914</v>
      </c>
      <c r="J237">
        <f t="shared" si="33"/>
        <v>7129.7160629829959</v>
      </c>
      <c r="K237">
        <f t="shared" si="34"/>
        <v>12901.085373073918</v>
      </c>
      <c r="L237">
        <f t="shared" si="35"/>
        <v>1622481.0679042488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20030.801436056914</v>
      </c>
      <c r="J238">
        <f t="shared" si="33"/>
        <v>7186.1596484816109</v>
      </c>
      <c r="K238">
        <f t="shared" si="34"/>
        <v>12844.641787575303</v>
      </c>
      <c r="L238">
        <f t="shared" si="35"/>
        <v>1615294.9082557673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20030.801436056914</v>
      </c>
      <c r="J239">
        <f t="shared" si="33"/>
        <v>7243.0500790320893</v>
      </c>
      <c r="K239">
        <f t="shared" si="34"/>
        <v>12787.751357024825</v>
      </c>
      <c r="L239">
        <f t="shared" si="35"/>
        <v>1608051.8581767352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20030.801436056914</v>
      </c>
      <c r="J240">
        <f t="shared" si="33"/>
        <v>7300.3908921577604</v>
      </c>
      <c r="K240">
        <f t="shared" si="34"/>
        <v>12730.410543899154</v>
      </c>
      <c r="L240">
        <f t="shared" si="35"/>
        <v>1600751.4672845774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20030.801436056914</v>
      </c>
      <c r="J241">
        <f t="shared" si="33"/>
        <v>7358.1856533873433</v>
      </c>
      <c r="K241">
        <f t="shared" si="34"/>
        <v>12672.615782669571</v>
      </c>
      <c r="L241">
        <f t="shared" si="35"/>
        <v>1593393.2816311901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20030.801436056914</v>
      </c>
      <c r="J242">
        <f t="shared" si="33"/>
        <v>7416.4379564766587</v>
      </c>
      <c r="K242">
        <f t="shared" si="34"/>
        <v>12614.363479580255</v>
      </c>
      <c r="L242">
        <f t="shared" si="35"/>
        <v>1585976.8436747135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20030.801436056914</v>
      </c>
      <c r="J243">
        <f t="shared" si="33"/>
        <v>7475.1514236321</v>
      </c>
      <c r="K243">
        <f t="shared" si="34"/>
        <v>12555.650012424814</v>
      </c>
      <c r="L243">
        <f t="shared" si="35"/>
        <v>1578501.6922510813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20030.801436056914</v>
      </c>
      <c r="J244">
        <f t="shared" si="33"/>
        <v>7534.3297057358523</v>
      </c>
      <c r="K244">
        <f t="shared" si="34"/>
        <v>12496.471730321062</v>
      </c>
      <c r="L244">
        <f t="shared" si="35"/>
        <v>1570967.3625453454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20030.801436056914</v>
      </c>
      <c r="J245">
        <f t="shared" si="33"/>
        <v>7593.9764825729289</v>
      </c>
      <c r="K245">
        <f t="shared" si="34"/>
        <v>12436.824953483985</v>
      </c>
      <c r="L245">
        <f t="shared" si="35"/>
        <v>1563373.3860627725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20030.801436056914</v>
      </c>
      <c r="J246">
        <f t="shared" si="33"/>
        <v>7654.0954630599663</v>
      </c>
      <c r="K246">
        <f t="shared" si="34"/>
        <v>12376.705972996948</v>
      </c>
      <c r="L246">
        <f t="shared" si="35"/>
        <v>1555719.2905997124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20030.801436056914</v>
      </c>
      <c r="J247">
        <f t="shared" si="33"/>
        <v>7714.6903854758566</v>
      </c>
      <c r="K247">
        <f t="shared" si="34"/>
        <v>12316.111050581057</v>
      </c>
      <c r="L247">
        <f t="shared" si="35"/>
        <v>1548004.6002142366</v>
      </c>
      <c r="M247" s="34"/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20030.801436056914</v>
      </c>
      <c r="J248">
        <f t="shared" si="33"/>
        <v>7775.7650176942061</v>
      </c>
      <c r="K248">
        <f t="shared" si="34"/>
        <v>12255.036418362708</v>
      </c>
      <c r="L248">
        <f t="shared" si="35"/>
        <v>1540228.8351965426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20030.801436056914</v>
      </c>
      <c r="J249">
        <f t="shared" si="33"/>
        <v>7837.3231574176189</v>
      </c>
      <c r="K249">
        <f t="shared" si="34"/>
        <v>12193.478278639295</v>
      </c>
      <c r="L249">
        <f t="shared" si="35"/>
        <v>1532391.512039125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20030.801436056914</v>
      </c>
      <c r="J250">
        <f t="shared" si="33"/>
        <v>7899.3686324138416</v>
      </c>
      <c r="K250">
        <f t="shared" si="34"/>
        <v>12131.432803643072</v>
      </c>
      <c r="L250">
        <f t="shared" si="35"/>
        <v>1524492.1434067111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20030.801436056914</v>
      </c>
      <c r="J251">
        <f t="shared" si="33"/>
        <v>7961.9053007537859</v>
      </c>
      <c r="K251">
        <f t="shared" si="34"/>
        <v>12068.896135303128</v>
      </c>
      <c r="L251">
        <f t="shared" si="35"/>
        <v>1516530.2381059572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20030.801436056914</v>
      </c>
      <c r="J252">
        <f t="shared" si="33"/>
        <v>8024.93705105142</v>
      </c>
      <c r="K252">
        <f t="shared" si="34"/>
        <v>12005.864385005494</v>
      </c>
      <c r="L252">
        <f t="shared" si="35"/>
        <v>1508505.3010549056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20030.801436056914</v>
      </c>
      <c r="J253">
        <f t="shared" si="33"/>
        <v>8088.4678027055779</v>
      </c>
      <c r="K253">
        <f t="shared" si="34"/>
        <v>11942.333633351336</v>
      </c>
      <c r="L253">
        <f t="shared" si="35"/>
        <v>1500416.8332522002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20030.801436056914</v>
      </c>
      <c r="J254">
        <f t="shared" si="33"/>
        <v>8152.5015061436625</v>
      </c>
      <c r="K254">
        <f t="shared" si="34"/>
        <v>11878.299929913252</v>
      </c>
      <c r="L254">
        <f t="shared" si="35"/>
        <v>1492264.3317460564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20030.801436056914</v>
      </c>
      <c r="J255">
        <f t="shared" si="33"/>
        <v>8217.0421430673014</v>
      </c>
      <c r="K255">
        <f t="shared" si="34"/>
        <v>11813.759292989613</v>
      </c>
      <c r="L255">
        <f t="shared" si="35"/>
        <v>1484047.2896029891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20030.801436056914</v>
      </c>
      <c r="J256">
        <f t="shared" si="33"/>
        <v>8282.0937266999172</v>
      </c>
      <c r="K256">
        <f t="shared" si="34"/>
        <v>11748.707709356997</v>
      </c>
      <c r="L256">
        <f t="shared" si="35"/>
        <v>1475765.1958762892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20030.801436056914</v>
      </c>
      <c r="J257">
        <f t="shared" si="33"/>
        <v>8347.6603020362909</v>
      </c>
      <c r="K257">
        <f t="shared" si="34"/>
        <v>11683.141134020623</v>
      </c>
      <c r="L257">
        <f t="shared" si="35"/>
        <v>1467417.535574253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20030.801436056914</v>
      </c>
      <c r="J258">
        <f t="shared" si="33"/>
        <v>8413.745946094079</v>
      </c>
      <c r="K258">
        <f t="shared" si="34"/>
        <v>11617.055489962835</v>
      </c>
      <c r="L258">
        <f t="shared" si="35"/>
        <v>1459003.7896281588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20030.801436056914</v>
      </c>
      <c r="J259">
        <f t="shared" si="33"/>
        <v>8480.3547681673226</v>
      </c>
      <c r="K259">
        <f t="shared" si="34"/>
        <v>11550.446667889591</v>
      </c>
      <c r="L259">
        <f t="shared" si="35"/>
        <v>1450523.4348599915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20030.801436056914</v>
      </c>
      <c r="J260">
        <f t="shared" si="33"/>
        <v>8547.4909100819805</v>
      </c>
      <c r="K260">
        <f t="shared" si="34"/>
        <v>11483.310525974934</v>
      </c>
      <c r="L260">
        <f t="shared" si="35"/>
        <v>1441975.9439499096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20030.801436056914</v>
      </c>
      <c r="J261">
        <f t="shared" si="33"/>
        <v>8615.1585464534637</v>
      </c>
      <c r="K261">
        <f t="shared" si="34"/>
        <v>11415.64288960345</v>
      </c>
      <c r="L261">
        <f t="shared" si="35"/>
        <v>1433360.7854034561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20030.801436056914</v>
      </c>
      <c r="J262">
        <f t="shared" si="33"/>
        <v>8683.36188494622</v>
      </c>
      <c r="K262">
        <f t="shared" si="34"/>
        <v>11347.439551110694</v>
      </c>
      <c r="L262">
        <f t="shared" si="35"/>
        <v>1424677.4235185098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20030.801436056914</v>
      </c>
      <c r="J263">
        <f t="shared" si="33"/>
        <v>8752.1051665353789</v>
      </c>
      <c r="K263">
        <f t="shared" si="34"/>
        <v>11278.696269521535</v>
      </c>
      <c r="L263">
        <f t="shared" si="35"/>
        <v>1415925.3183519745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20030.801436056914</v>
      </c>
      <c r="J264">
        <f t="shared" si="33"/>
        <v>8821.3926657704505</v>
      </c>
      <c r="K264">
        <f t="shared" si="34"/>
        <v>11209.408770286464</v>
      </c>
      <c r="L264">
        <f t="shared" si="35"/>
        <v>1407103.9256862041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20030.801436056914</v>
      </c>
      <c r="J265">
        <f t="shared" ref="J265:J328" si="41">I265-K265</f>
        <v>8891.2286910411331</v>
      </c>
      <c r="K265">
        <f t="shared" ref="K265:K328" si="42">L264*$D$3/12</f>
        <v>11139.572745015781</v>
      </c>
      <c r="L265">
        <f t="shared" si="35"/>
        <v>1398212.6969951629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20030.801436056914</v>
      </c>
      <c r="J266">
        <f t="shared" si="41"/>
        <v>8961.6175848452094</v>
      </c>
      <c r="K266">
        <f t="shared" si="42"/>
        <v>11069.183851211705</v>
      </c>
      <c r="L266">
        <f t="shared" si="35"/>
        <v>1389251.0794103176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20030.801436056914</v>
      </c>
      <c r="J267">
        <f t="shared" si="41"/>
        <v>9032.5637240585656</v>
      </c>
      <c r="K267">
        <f t="shared" si="42"/>
        <v>10998.237711998348</v>
      </c>
      <c r="L267">
        <f t="shared" si="35"/>
        <v>1380218.5156862589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20030.801436056914</v>
      </c>
      <c r="J268">
        <f t="shared" si="41"/>
        <v>9104.0715202073643</v>
      </c>
      <c r="K268">
        <f t="shared" si="42"/>
        <v>10926.72991584955</v>
      </c>
      <c r="L268">
        <f t="shared" si="35"/>
        <v>1371114.4441660515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20030.801436056914</v>
      </c>
      <c r="J269">
        <f t="shared" si="41"/>
        <v>9176.1454197423391</v>
      </c>
      <c r="K269">
        <f t="shared" si="42"/>
        <v>10854.656016314575</v>
      </c>
      <c r="L269">
        <f t="shared" si="35"/>
        <v>1361938.298746309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20030.801436056914</v>
      </c>
      <c r="J270">
        <f t="shared" si="41"/>
        <v>9248.7899043153011</v>
      </c>
      <c r="K270">
        <f t="shared" si="42"/>
        <v>10782.011531741613</v>
      </c>
      <c r="L270">
        <f t="shared" si="35"/>
        <v>1352689.5088419938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20030.801436056914</v>
      </c>
      <c r="J271">
        <f t="shared" si="41"/>
        <v>9322.0094910577973</v>
      </c>
      <c r="K271">
        <f t="shared" si="42"/>
        <v>10708.791944999117</v>
      </c>
      <c r="L271">
        <f t="shared" si="35"/>
        <v>1343367.4993509359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20030.801436056914</v>
      </c>
      <c r="J272">
        <f t="shared" si="41"/>
        <v>9395.808732862004</v>
      </c>
      <c r="K272">
        <f t="shared" si="42"/>
        <v>10634.99270319491</v>
      </c>
      <c r="L272">
        <f t="shared" si="35"/>
        <v>1333971.6906180738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20030.801436056914</v>
      </c>
      <c r="J273">
        <f t="shared" si="41"/>
        <v>9470.1922186638294</v>
      </c>
      <c r="K273">
        <f t="shared" si="42"/>
        <v>10560.609217393085</v>
      </c>
      <c r="L273">
        <f t="shared" si="35"/>
        <v>1324501.4983994099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20030.801436056914</v>
      </c>
      <c r="J274">
        <f t="shared" si="41"/>
        <v>9545.1645737282524</v>
      </c>
      <c r="K274">
        <f t="shared" si="42"/>
        <v>10485.636862328662</v>
      </c>
      <c r="L274">
        <f t="shared" si="35"/>
        <v>1314956.3338256816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20030.801436056914</v>
      </c>
      <c r="J275">
        <f t="shared" si="41"/>
        <v>9620.7304599369345</v>
      </c>
      <c r="K275">
        <f t="shared" si="42"/>
        <v>10410.07097611998</v>
      </c>
      <c r="L275">
        <f t="shared" si="35"/>
        <v>1305335.6033657447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20030.801436056914</v>
      </c>
      <c r="J276">
        <f t="shared" si="41"/>
        <v>9696.8945760781007</v>
      </c>
      <c r="K276">
        <f t="shared" si="42"/>
        <v>10333.906859978813</v>
      </c>
      <c r="L276">
        <f t="shared" si="35"/>
        <v>1295638.7087896666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20030.801436056914</v>
      </c>
      <c r="J277">
        <f t="shared" si="41"/>
        <v>9773.6616581387188</v>
      </c>
      <c r="K277">
        <f t="shared" si="42"/>
        <v>10257.139777918195</v>
      </c>
      <c r="L277">
        <f t="shared" si="35"/>
        <v>1285865.0471315279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20030.801436056914</v>
      </c>
      <c r="J278">
        <f t="shared" si="41"/>
        <v>9851.0364795989844</v>
      </c>
      <c r="K278">
        <f t="shared" si="42"/>
        <v>10179.76495645793</v>
      </c>
      <c r="L278">
        <f t="shared" si="35"/>
        <v>1276014.0106519288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20030.801436056914</v>
      </c>
      <c r="J279">
        <f t="shared" si="41"/>
        <v>9929.0238517291436</v>
      </c>
      <c r="K279">
        <f t="shared" si="42"/>
        <v>10101.77758432777</v>
      </c>
      <c r="L279">
        <f t="shared" ref="L279:L342" si="43">L278-J279</f>
        <v>1266084.9868001996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20030.801436056914</v>
      </c>
      <c r="J280">
        <f t="shared" si="41"/>
        <v>10007.628623888666</v>
      </c>
      <c r="K280">
        <f t="shared" si="42"/>
        <v>10023.172812168248</v>
      </c>
      <c r="L280">
        <f t="shared" si="43"/>
        <v>1256077.358176311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20030.801436056914</v>
      </c>
      <c r="J281">
        <f t="shared" si="41"/>
        <v>10086.855683827785</v>
      </c>
      <c r="K281">
        <f t="shared" si="42"/>
        <v>9943.9457522291286</v>
      </c>
      <c r="L281">
        <f t="shared" si="43"/>
        <v>1245990.5024924832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20030.801436056914</v>
      </c>
      <c r="J282">
        <f t="shared" si="41"/>
        <v>10166.709957991421</v>
      </c>
      <c r="K282">
        <f t="shared" si="42"/>
        <v>9864.091478065493</v>
      </c>
      <c r="L282">
        <f t="shared" si="43"/>
        <v>1235823.7925344917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20030.801436056914</v>
      </c>
      <c r="J283">
        <f t="shared" si="41"/>
        <v>10247.196411825522</v>
      </c>
      <c r="K283">
        <f t="shared" si="42"/>
        <v>9783.6050242313922</v>
      </c>
      <c r="L283">
        <f t="shared" si="43"/>
        <v>1225576.5961226663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20030.801436056914</v>
      </c>
      <c r="J284">
        <f t="shared" si="41"/>
        <v>10328.320050085806</v>
      </c>
      <c r="K284">
        <f t="shared" si="42"/>
        <v>9702.4813859711085</v>
      </c>
      <c r="L284">
        <f t="shared" si="43"/>
        <v>1215248.2760725804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20030.801436056914</v>
      </c>
      <c r="J285">
        <f t="shared" si="41"/>
        <v>10410.085917148986</v>
      </c>
      <c r="K285">
        <f t="shared" si="42"/>
        <v>9620.7155189079276</v>
      </c>
      <c r="L285">
        <f t="shared" si="43"/>
        <v>1204838.1901554314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20030.801436056914</v>
      </c>
      <c r="J286">
        <f t="shared" si="41"/>
        <v>10492.499097326416</v>
      </c>
      <c r="K286">
        <f t="shared" si="42"/>
        <v>9538.3023387304984</v>
      </c>
      <c r="L286">
        <f t="shared" si="43"/>
        <v>1194345.6910581051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20030.801436056914</v>
      </c>
      <c r="J287">
        <f t="shared" si="41"/>
        <v>10575.56471518025</v>
      </c>
      <c r="K287">
        <f t="shared" si="42"/>
        <v>9455.2367208766645</v>
      </c>
      <c r="L287">
        <f t="shared" si="43"/>
        <v>1183770.1263429248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20030.801436056914</v>
      </c>
      <c r="J288">
        <f t="shared" si="41"/>
        <v>10659.287935842092</v>
      </c>
      <c r="K288">
        <f t="shared" si="42"/>
        <v>9371.5135002148218</v>
      </c>
      <c r="L288">
        <f t="shared" si="43"/>
        <v>1173110.8384070827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20030.801436056914</v>
      </c>
      <c r="J289">
        <f t="shared" si="41"/>
        <v>10743.673965334176</v>
      </c>
      <c r="K289">
        <f t="shared" si="42"/>
        <v>9287.1274707227385</v>
      </c>
      <c r="L289">
        <f t="shared" si="43"/>
        <v>1162367.1644417485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20030.801436056914</v>
      </c>
      <c r="J290">
        <f t="shared" si="41"/>
        <v>10828.728050893073</v>
      </c>
      <c r="K290">
        <f t="shared" si="42"/>
        <v>9202.0733851638415</v>
      </c>
      <c r="L290">
        <f t="shared" si="43"/>
        <v>1151538.4363908553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20030.801436056914</v>
      </c>
      <c r="J291">
        <f t="shared" si="41"/>
        <v>10914.455481295976</v>
      </c>
      <c r="K291">
        <f t="shared" si="42"/>
        <v>9116.3459547609382</v>
      </c>
      <c r="L291">
        <f t="shared" si="43"/>
        <v>1140623.9809095594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20030.801436056914</v>
      </c>
      <c r="J292">
        <f t="shared" si="41"/>
        <v>11000.861587189569</v>
      </c>
      <c r="K292">
        <f t="shared" si="42"/>
        <v>9029.9398488673451</v>
      </c>
      <c r="L292">
        <f t="shared" si="43"/>
        <v>1129623.1193223698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20030.801436056914</v>
      </c>
      <c r="J293">
        <f t="shared" si="41"/>
        <v>11087.951741421486</v>
      </c>
      <c r="K293">
        <f t="shared" si="42"/>
        <v>8942.849694635428</v>
      </c>
      <c r="L293">
        <f t="shared" si="43"/>
        <v>1118535.1675809482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20030.801436056914</v>
      </c>
      <c r="J294">
        <f t="shared" si="41"/>
        <v>11175.731359374407</v>
      </c>
      <c r="K294">
        <f t="shared" si="42"/>
        <v>8855.0700766825066</v>
      </c>
      <c r="L294">
        <f t="shared" si="43"/>
        <v>1107359.4362215737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20030.801436056914</v>
      </c>
      <c r="J295">
        <f t="shared" si="41"/>
        <v>11264.205899302788</v>
      </c>
      <c r="K295">
        <f t="shared" si="42"/>
        <v>8766.5955367541264</v>
      </c>
      <c r="L295">
        <f t="shared" si="43"/>
        <v>1096095.2303222709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20030.801436056914</v>
      </c>
      <c r="J296">
        <f t="shared" si="41"/>
        <v>11353.380862672269</v>
      </c>
      <c r="K296">
        <f t="shared" si="42"/>
        <v>8677.4205733846447</v>
      </c>
      <c r="L296">
        <f t="shared" si="43"/>
        <v>1084741.8494595985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20030.801436056914</v>
      </c>
      <c r="J297">
        <f t="shared" si="41"/>
        <v>11443.261794501759</v>
      </c>
      <c r="K297">
        <f t="shared" si="42"/>
        <v>8587.539641555155</v>
      </c>
      <c r="L297">
        <f t="shared" si="43"/>
        <v>1073298.5876650969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20030.801436056914</v>
      </c>
      <c r="J298">
        <f t="shared" si="41"/>
        <v>11533.85428370823</v>
      </c>
      <c r="K298">
        <f t="shared" si="42"/>
        <v>8496.9471523486845</v>
      </c>
      <c r="L298">
        <f t="shared" si="43"/>
        <v>1061764.7333813887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20030.801436056914</v>
      </c>
      <c r="J299">
        <f t="shared" si="41"/>
        <v>11625.163963454253</v>
      </c>
      <c r="K299">
        <f t="shared" si="42"/>
        <v>8405.6374726026606</v>
      </c>
      <c r="L299">
        <f t="shared" si="43"/>
        <v>1050139.5694179344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20030.801436056914</v>
      </c>
      <c r="J300">
        <f t="shared" si="41"/>
        <v>11717.196511498267</v>
      </c>
      <c r="K300">
        <f t="shared" si="42"/>
        <v>8313.6049245586473</v>
      </c>
      <c r="L300">
        <f t="shared" si="43"/>
        <v>1038422.3729064361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20030.801436056914</v>
      </c>
      <c r="J301">
        <f t="shared" si="41"/>
        <v>11809.957650547627</v>
      </c>
      <c r="K301">
        <f t="shared" si="42"/>
        <v>8220.843785509287</v>
      </c>
      <c r="L301">
        <f t="shared" si="43"/>
        <v>1026612.4152558885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20030.801436056914</v>
      </c>
      <c r="J302">
        <f t="shared" si="41"/>
        <v>11903.453148614462</v>
      </c>
      <c r="K302">
        <f t="shared" si="42"/>
        <v>8127.3482874424508</v>
      </c>
      <c r="L302">
        <f t="shared" si="43"/>
        <v>1014708.962107274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20030.801436056914</v>
      </c>
      <c r="J303">
        <f t="shared" si="41"/>
        <v>11997.688819374329</v>
      </c>
      <c r="K303">
        <f t="shared" si="42"/>
        <v>8033.1126166825852</v>
      </c>
      <c r="L303">
        <f t="shared" si="43"/>
        <v>1002711.2732878997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20030.801436056914</v>
      </c>
      <c r="J304">
        <f t="shared" si="41"/>
        <v>12092.670522527707</v>
      </c>
      <c r="K304">
        <f t="shared" si="42"/>
        <v>7938.1309135292058</v>
      </c>
      <c r="L304">
        <f t="shared" si="43"/>
        <v>990618.60276537202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20030.801436056914</v>
      </c>
      <c r="J305">
        <f t="shared" si="41"/>
        <v>12188.404164164385</v>
      </c>
      <c r="K305">
        <f t="shared" si="42"/>
        <v>7842.3972718925288</v>
      </c>
      <c r="L305">
        <f t="shared" si="43"/>
        <v>978430.1986012077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20030.801436056914</v>
      </c>
      <c r="J306">
        <f t="shared" si="41"/>
        <v>12284.895697130687</v>
      </c>
      <c r="K306">
        <f t="shared" si="42"/>
        <v>7745.905738926228</v>
      </c>
      <c r="L306">
        <f t="shared" si="43"/>
        <v>966145.30290407699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20030.801436056914</v>
      </c>
      <c r="J307">
        <f t="shared" si="41"/>
        <v>12382.151121399638</v>
      </c>
      <c r="K307">
        <f t="shared" si="42"/>
        <v>7648.6503146572759</v>
      </c>
      <c r="L307">
        <f t="shared" si="43"/>
        <v>953763.15178267739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20030.801436056914</v>
      </c>
      <c r="J308">
        <f t="shared" si="41"/>
        <v>12480.176484444051</v>
      </c>
      <c r="K308">
        <f t="shared" si="42"/>
        <v>7550.6249516128628</v>
      </c>
      <c r="L308">
        <f t="shared" si="43"/>
        <v>941282.97529823333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20030.801436056914</v>
      </c>
      <c r="J309">
        <f t="shared" si="41"/>
        <v>12578.977881612565</v>
      </c>
      <c r="K309">
        <f t="shared" si="42"/>
        <v>7451.8235544443478</v>
      </c>
      <c r="L309">
        <f t="shared" si="43"/>
        <v>928703.99741662072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20030.801436056914</v>
      </c>
      <c r="J310">
        <f t="shared" si="41"/>
        <v>12678.561456508665</v>
      </c>
      <c r="K310">
        <f t="shared" si="42"/>
        <v>7352.2399795482479</v>
      </c>
      <c r="L310">
        <f t="shared" si="43"/>
        <v>916025.43596011202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20030.801436056914</v>
      </c>
      <c r="J311">
        <f t="shared" si="41"/>
        <v>12778.933401372695</v>
      </c>
      <c r="K311">
        <f t="shared" si="42"/>
        <v>7251.8680346842202</v>
      </c>
      <c r="L311">
        <f t="shared" si="43"/>
        <v>903246.50255873927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20030.801436056914</v>
      </c>
      <c r="J312">
        <f t="shared" si="41"/>
        <v>12880.099957466893</v>
      </c>
      <c r="K312">
        <f t="shared" si="42"/>
        <v>7150.7014785900201</v>
      </c>
      <c r="L312">
        <f t="shared" si="43"/>
        <v>890366.40260127233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20030.801436056914</v>
      </c>
      <c r="J313">
        <f t="shared" si="41"/>
        <v>12982.067415463509</v>
      </c>
      <c r="K313">
        <f t="shared" si="42"/>
        <v>7048.7340205934061</v>
      </c>
      <c r="L313">
        <f t="shared" si="43"/>
        <v>877384.33518580883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20030.801436056914</v>
      </c>
      <c r="J314">
        <f t="shared" si="41"/>
        <v>13084.842115835927</v>
      </c>
      <c r="K314">
        <f t="shared" si="42"/>
        <v>6945.9593202209871</v>
      </c>
      <c r="L314">
        <f t="shared" si="43"/>
        <v>864299.49306997284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20030.801436056914</v>
      </c>
      <c r="J315">
        <f t="shared" si="41"/>
        <v>13188.430449252963</v>
      </c>
      <c r="K315">
        <f t="shared" si="42"/>
        <v>6842.3709868039514</v>
      </c>
      <c r="L315">
        <f t="shared" si="43"/>
        <v>851111.06262071989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20030.801436056914</v>
      </c>
      <c r="J316">
        <f t="shared" si="41"/>
        <v>13292.838856976214</v>
      </c>
      <c r="K316">
        <f t="shared" si="42"/>
        <v>6737.9625790806995</v>
      </c>
      <c r="L316">
        <f t="shared" si="43"/>
        <v>837818.22376374365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20030.801436056914</v>
      </c>
      <c r="J317">
        <f t="shared" si="41"/>
        <v>13398.073831260612</v>
      </c>
      <c r="K317">
        <f t="shared" si="42"/>
        <v>6632.7276047963032</v>
      </c>
      <c r="L317">
        <f t="shared" si="43"/>
        <v>824420.14993248298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20030.801436056914</v>
      </c>
      <c r="J318">
        <f t="shared" si="41"/>
        <v>13504.141915758089</v>
      </c>
      <c r="K318">
        <f t="shared" si="42"/>
        <v>6526.6595202988237</v>
      </c>
      <c r="L318">
        <f t="shared" si="43"/>
        <v>810916.00801672484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20030.801436056914</v>
      </c>
      <c r="J319">
        <f t="shared" si="41"/>
        <v>13611.04970592451</v>
      </c>
      <c r="K319">
        <f t="shared" si="42"/>
        <v>6419.7517301324051</v>
      </c>
      <c r="L319">
        <f t="shared" si="43"/>
        <v>797304.95831080037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20030.801436056914</v>
      </c>
      <c r="J320">
        <f t="shared" si="41"/>
        <v>13718.803849429743</v>
      </c>
      <c r="K320">
        <f t="shared" si="42"/>
        <v>6311.9975866271698</v>
      </c>
      <c r="L320">
        <f t="shared" si="43"/>
        <v>783586.15446137066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20030.801436056914</v>
      </c>
      <c r="J321">
        <f t="shared" si="41"/>
        <v>13827.411046571062</v>
      </c>
      <c r="K321">
        <f t="shared" si="42"/>
        <v>6203.3903894858513</v>
      </c>
      <c r="L321">
        <f t="shared" si="43"/>
        <v>769758.74341479957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20030.801436056914</v>
      </c>
      <c r="J322">
        <f t="shared" si="41"/>
        <v>13936.878050689749</v>
      </c>
      <c r="K322">
        <f t="shared" si="42"/>
        <v>6093.923385367164</v>
      </c>
      <c r="L322">
        <f t="shared" si="43"/>
        <v>755821.86536410986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20030.801436056914</v>
      </c>
      <c r="J323">
        <f t="shared" si="41"/>
        <v>14047.211668591044</v>
      </c>
      <c r="K323">
        <f t="shared" si="42"/>
        <v>5983.58976746587</v>
      </c>
      <c r="L323">
        <f t="shared" si="43"/>
        <v>741774.65369551885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20030.801436056914</v>
      </c>
      <c r="J324">
        <f t="shared" si="41"/>
        <v>14158.41876096739</v>
      </c>
      <c r="K324">
        <f t="shared" si="42"/>
        <v>5872.3826750895241</v>
      </c>
      <c r="L324">
        <f t="shared" si="43"/>
        <v>727616.23493455141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20030.801436056914</v>
      </c>
      <c r="J325">
        <f t="shared" si="41"/>
        <v>14270.506242825049</v>
      </c>
      <c r="K325">
        <f t="shared" si="42"/>
        <v>5760.2951932318656</v>
      </c>
      <c r="L325">
        <f t="shared" si="43"/>
        <v>713345.72869172634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20030.801436056914</v>
      </c>
      <c r="J326">
        <f t="shared" si="41"/>
        <v>14383.481083914081</v>
      </c>
      <c r="K326">
        <f t="shared" si="42"/>
        <v>5647.3203521428331</v>
      </c>
      <c r="L326">
        <f t="shared" si="43"/>
        <v>698962.24760781229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20030.801436056914</v>
      </c>
      <c r="J327">
        <f t="shared" si="41"/>
        <v>14497.350309161735</v>
      </c>
      <c r="K327">
        <f t="shared" si="42"/>
        <v>5533.4511268951801</v>
      </c>
      <c r="L327">
        <f t="shared" si="43"/>
        <v>684464.89729865058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20030.801436056914</v>
      </c>
      <c r="J328">
        <f t="shared" si="41"/>
        <v>14612.120999109264</v>
      </c>
      <c r="K328">
        <f t="shared" si="42"/>
        <v>5418.6804369476504</v>
      </c>
      <c r="L328">
        <f t="shared" si="43"/>
        <v>669852.77629954135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20030.801436056914</v>
      </c>
      <c r="J329">
        <f t="shared" ref="J329:J367" si="49">I329-K329</f>
        <v>14727.800290352212</v>
      </c>
      <c r="K329">
        <f t="shared" ref="K329:K367" si="50">L328*$D$3/12</f>
        <v>5303.0011457047021</v>
      </c>
      <c r="L329">
        <f t="shared" si="43"/>
        <v>655124.97600918915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20030.801436056914</v>
      </c>
      <c r="J330">
        <f t="shared" si="49"/>
        <v>14844.395375984168</v>
      </c>
      <c r="K330">
        <f t="shared" si="50"/>
        <v>5186.4060600727471</v>
      </c>
      <c r="L330">
        <f t="shared" si="43"/>
        <v>640280.58063320501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20030.801436056914</v>
      </c>
      <c r="J331">
        <f t="shared" si="49"/>
        <v>14961.913506044042</v>
      </c>
      <c r="K331">
        <f t="shared" si="50"/>
        <v>5068.8879300128729</v>
      </c>
      <c r="L331">
        <f t="shared" si="43"/>
        <v>625318.66712716094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20030.801436056914</v>
      </c>
      <c r="J332">
        <f t="shared" si="49"/>
        <v>15080.361987966891</v>
      </c>
      <c r="K332">
        <f t="shared" si="50"/>
        <v>4950.4394480900237</v>
      </c>
      <c r="L332">
        <f t="shared" si="43"/>
        <v>610238.30513919401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20030.801436056914</v>
      </c>
      <c r="J333">
        <f t="shared" si="49"/>
        <v>15199.748187038294</v>
      </c>
      <c r="K333">
        <f t="shared" si="50"/>
        <v>4831.0532490186188</v>
      </c>
      <c r="L333">
        <f t="shared" si="43"/>
        <v>595038.55695215566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20030.801436056914</v>
      </c>
      <c r="J334">
        <f t="shared" si="49"/>
        <v>15320.079526852347</v>
      </c>
      <c r="K334">
        <f t="shared" si="50"/>
        <v>4710.7219092045661</v>
      </c>
      <c r="L334">
        <f t="shared" si="43"/>
        <v>579718.47742530331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20030.801436056914</v>
      </c>
      <c r="J335">
        <f t="shared" si="49"/>
        <v>15441.363489773263</v>
      </c>
      <c r="K335">
        <f t="shared" si="50"/>
        <v>4589.4379462836514</v>
      </c>
      <c r="L335">
        <f t="shared" si="43"/>
        <v>564277.11393553007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20030.801436056914</v>
      </c>
      <c r="J336">
        <f t="shared" si="49"/>
        <v>15563.607617400634</v>
      </c>
      <c r="K336">
        <f t="shared" si="50"/>
        <v>4467.1938186562793</v>
      </c>
      <c r="L336">
        <f t="shared" si="43"/>
        <v>548713.50631812948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20030.801436056914</v>
      </c>
      <c r="J337">
        <f t="shared" si="49"/>
        <v>15686.819511038389</v>
      </c>
      <c r="K337">
        <f t="shared" si="50"/>
        <v>4343.9819250185255</v>
      </c>
      <c r="L337">
        <f t="shared" si="43"/>
        <v>533026.68680709112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20030.801436056914</v>
      </c>
      <c r="J338">
        <f t="shared" si="49"/>
        <v>15811.006832167443</v>
      </c>
      <c r="K338">
        <f t="shared" si="50"/>
        <v>4219.7946038894715</v>
      </c>
      <c r="L338">
        <f t="shared" si="43"/>
        <v>517215.67997492367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20030.801436056914</v>
      </c>
      <c r="J339">
        <f t="shared" si="49"/>
        <v>15936.177302922102</v>
      </c>
      <c r="K339">
        <f t="shared" si="50"/>
        <v>4094.6241331348124</v>
      </c>
      <c r="L339">
        <f t="shared" si="43"/>
        <v>501279.50267200154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20030.801436056914</v>
      </c>
      <c r="J340">
        <f t="shared" si="49"/>
        <v>16062.338706570235</v>
      </c>
      <c r="K340">
        <f t="shared" si="50"/>
        <v>3968.4627294866787</v>
      </c>
      <c r="L340">
        <f t="shared" si="43"/>
        <v>485217.16396543133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20030.801436056914</v>
      </c>
      <c r="J341">
        <f t="shared" si="49"/>
        <v>16189.49888799725</v>
      </c>
      <c r="K341">
        <f t="shared" si="50"/>
        <v>3841.3025480596648</v>
      </c>
      <c r="L341">
        <f t="shared" si="43"/>
        <v>469027.6650774341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20030.801436056914</v>
      </c>
      <c r="J342">
        <f t="shared" si="49"/>
        <v>16317.665754193895</v>
      </c>
      <c r="K342">
        <f t="shared" si="50"/>
        <v>3713.1356818630197</v>
      </c>
      <c r="L342">
        <f t="shared" si="43"/>
        <v>452709.99932324019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20030.801436056914</v>
      </c>
      <c r="J343">
        <f t="shared" si="49"/>
        <v>16446.847274747928</v>
      </c>
      <c r="K343">
        <f t="shared" si="50"/>
        <v>3583.9541613089846</v>
      </c>
      <c r="L343">
        <f t="shared" ref="L343:L367" si="51">L342-J343</f>
        <v>436263.15204849228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20030.801436056914</v>
      </c>
      <c r="J344">
        <f t="shared" si="49"/>
        <v>16577.051482339684</v>
      </c>
      <c r="K344">
        <f t="shared" si="50"/>
        <v>3453.7499537172303</v>
      </c>
      <c r="L344">
        <f t="shared" si="51"/>
        <v>419686.1005661526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20030.801436056914</v>
      </c>
      <c r="J345">
        <f t="shared" si="49"/>
        <v>16708.28647324154</v>
      </c>
      <c r="K345">
        <f t="shared" si="50"/>
        <v>3322.5149628153745</v>
      </c>
      <c r="L345">
        <f t="shared" si="51"/>
        <v>402977.81409291108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20030.801436056914</v>
      </c>
      <c r="J346">
        <f t="shared" si="49"/>
        <v>16840.560407821369</v>
      </c>
      <c r="K346">
        <f t="shared" si="50"/>
        <v>3190.2410282355463</v>
      </c>
      <c r="L346">
        <f t="shared" si="51"/>
        <v>386137.2536850897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20030.801436056914</v>
      </c>
      <c r="J347">
        <f t="shared" si="49"/>
        <v>16973.881511049953</v>
      </c>
      <c r="K347">
        <f t="shared" si="50"/>
        <v>3056.9199250069601</v>
      </c>
      <c r="L347">
        <f t="shared" si="51"/>
        <v>369163.37217403977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20030.801436056914</v>
      </c>
      <c r="J348">
        <f t="shared" si="49"/>
        <v>17108.258073012432</v>
      </c>
      <c r="K348">
        <f t="shared" si="50"/>
        <v>2922.5433630444818</v>
      </c>
      <c r="L348">
        <f t="shared" si="51"/>
        <v>352055.11410102737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20030.801436056914</v>
      </c>
      <c r="J349">
        <f t="shared" si="49"/>
        <v>17243.69844942378</v>
      </c>
      <c r="K349">
        <f t="shared" si="50"/>
        <v>2787.1029866331332</v>
      </c>
      <c r="L349">
        <f t="shared" si="51"/>
        <v>334811.4156516036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20030.801436056914</v>
      </c>
      <c r="J350">
        <f t="shared" si="49"/>
        <v>17380.211062148384</v>
      </c>
      <c r="K350">
        <f t="shared" si="50"/>
        <v>2650.5903739085284</v>
      </c>
      <c r="L350">
        <f t="shared" si="51"/>
        <v>317431.20458945521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20030.801436056914</v>
      </c>
      <c r="J351">
        <f t="shared" si="49"/>
        <v>17517.804399723726</v>
      </c>
      <c r="K351">
        <f t="shared" si="50"/>
        <v>2512.9970363331872</v>
      </c>
      <c r="L351">
        <f t="shared" si="51"/>
        <v>299913.4001897315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20030.801436056914</v>
      </c>
      <c r="J352">
        <f t="shared" si="49"/>
        <v>17656.487017888205</v>
      </c>
      <c r="K352">
        <f t="shared" si="50"/>
        <v>2374.314418168708</v>
      </c>
      <c r="L352">
        <f t="shared" si="51"/>
        <v>282256.91317184328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20030.801436056914</v>
      </c>
      <c r="J353">
        <f t="shared" si="49"/>
        <v>17796.267540113156</v>
      </c>
      <c r="K353">
        <f t="shared" si="50"/>
        <v>2234.533895943759</v>
      </c>
      <c r="L353">
        <f t="shared" si="51"/>
        <v>264460.64563173009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20030.801436056914</v>
      </c>
      <c r="J354">
        <f t="shared" si="49"/>
        <v>17937.15465813905</v>
      </c>
      <c r="K354">
        <f t="shared" si="50"/>
        <v>2093.6467779178633</v>
      </c>
      <c r="L354">
        <f t="shared" si="51"/>
        <v>246523.49097359105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20030.801436056914</v>
      </c>
      <c r="J355">
        <f t="shared" si="49"/>
        <v>18079.157132515986</v>
      </c>
      <c r="K355">
        <f t="shared" si="50"/>
        <v>1951.6443035409293</v>
      </c>
      <c r="L355">
        <f t="shared" si="51"/>
        <v>228444.33384107507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20030.801436056914</v>
      </c>
      <c r="J356">
        <f t="shared" si="49"/>
        <v>18222.283793148403</v>
      </c>
      <c r="K356">
        <f t="shared" si="50"/>
        <v>1808.5176429085111</v>
      </c>
      <c r="L356">
        <f t="shared" si="51"/>
        <v>210222.05004792666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20030.801436056914</v>
      </c>
      <c r="J357">
        <f t="shared" si="49"/>
        <v>18366.543539844162</v>
      </c>
      <c r="K357">
        <f t="shared" si="50"/>
        <v>1664.2578962127527</v>
      </c>
      <c r="L357">
        <f t="shared" si="51"/>
        <v>191855.5065080825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20030.801436056914</v>
      </c>
      <c r="J358">
        <f t="shared" si="49"/>
        <v>18511.945342867926</v>
      </c>
      <c r="K358">
        <f t="shared" si="50"/>
        <v>1518.8560931889863</v>
      </c>
      <c r="L358">
        <f t="shared" si="51"/>
        <v>173343.56116521457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20030.801436056914</v>
      </c>
      <c r="J359">
        <f t="shared" si="49"/>
        <v>18658.498243498965</v>
      </c>
      <c r="K359">
        <f t="shared" si="50"/>
        <v>1372.3031925579487</v>
      </c>
      <c r="L359">
        <f t="shared" si="51"/>
        <v>154685.06292171561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20030.801436056914</v>
      </c>
      <c r="J360">
        <f t="shared" si="49"/>
        <v>18806.211354593332</v>
      </c>
      <c r="K360">
        <f t="shared" si="50"/>
        <v>1224.5900814635818</v>
      </c>
      <c r="L360">
        <f t="shared" si="51"/>
        <v>135878.85156712227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20030.801436056914</v>
      </c>
      <c r="J361">
        <f t="shared" si="49"/>
        <v>18955.09386115053</v>
      </c>
      <c r="K361">
        <f t="shared" si="50"/>
        <v>1075.7075749063847</v>
      </c>
      <c r="L361">
        <f t="shared" si="51"/>
        <v>116923.75770597174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20030.801436056914</v>
      </c>
      <c r="J362">
        <f t="shared" si="49"/>
        <v>19105.155020884638</v>
      </c>
      <c r="K362">
        <f t="shared" si="50"/>
        <v>925.64641517227631</v>
      </c>
      <c r="L362">
        <f t="shared" si="51"/>
        <v>97818.602685087099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20030.801436056914</v>
      </c>
      <c r="J363">
        <f t="shared" si="49"/>
        <v>19256.404164799973</v>
      </c>
      <c r="K363">
        <f t="shared" si="50"/>
        <v>774.39727125693946</v>
      </c>
      <c r="L363">
        <f t="shared" si="51"/>
        <v>78562.198520287129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20030.801436056914</v>
      </c>
      <c r="J364">
        <f t="shared" si="49"/>
        <v>19408.850697771308</v>
      </c>
      <c r="K364">
        <f t="shared" si="50"/>
        <v>621.95073828560646</v>
      </c>
      <c r="L364">
        <f t="shared" si="51"/>
        <v>59153.347822515818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20030.801436056914</v>
      </c>
      <c r="J365">
        <f t="shared" si="49"/>
        <v>19562.504099128662</v>
      </c>
      <c r="K365">
        <f t="shared" si="50"/>
        <v>468.29733692825022</v>
      </c>
      <c r="L365">
        <f t="shared" si="51"/>
        <v>39590.843723387152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20030.801436056914</v>
      </c>
      <c r="J366">
        <f t="shared" si="49"/>
        <v>19717.373923246767</v>
      </c>
      <c r="K366">
        <f t="shared" si="50"/>
        <v>313.4275128101483</v>
      </c>
      <c r="L366">
        <f t="shared" si="51"/>
        <v>19873.469800140385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20030.801436058162</v>
      </c>
      <c r="J367">
        <f t="shared" si="49"/>
        <v>19873.469800140385</v>
      </c>
      <c r="K367">
        <f t="shared" si="50"/>
        <v>157.33163591777804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85" workbookViewId="0"/>
  </sheetViews>
  <sheetFormatPr defaultRowHeight="15.75" x14ac:dyDescent="0.25"/>
  <cols>
    <col min="1" max="1" width="30.88671875" bestFit="1" customWidth="1"/>
    <col min="2" max="2" width="10.5546875" bestFit="1" customWidth="1"/>
    <col min="3" max="3" width="18.5546875" bestFit="1" customWidth="1"/>
    <col min="4" max="4" width="8.5546875" bestFit="1" customWidth="1"/>
    <col min="5" max="5" width="6.88671875" bestFit="1" customWidth="1"/>
    <col min="6" max="6" width="9.44140625" bestFit="1" customWidth="1"/>
  </cols>
  <sheetData>
    <row r="1" spans="1:7" x14ac:dyDescent="0.25">
      <c r="D1" s="115" t="s">
        <v>149</v>
      </c>
      <c r="E1" s="115"/>
      <c r="F1" s="115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162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163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 t="s">
        <v>158</v>
      </c>
      <c r="C15" s="110">
        <v>0.35</v>
      </c>
      <c r="D15" s="3">
        <f>D14*C15</f>
        <v>1958.0949574497638</v>
      </c>
      <c r="E15" s="3">
        <f>-D15</f>
        <v>-1958.0949574497638</v>
      </c>
    </row>
    <row r="16" spans="1:7" x14ac:dyDescent="0.25">
      <c r="A16" s="99" t="s">
        <v>73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164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5" t="s">
        <v>150</v>
      </c>
      <c r="E18" s="115"/>
      <c r="F18" s="115"/>
    </row>
    <row r="19" spans="1:7" x14ac:dyDescent="0.25">
      <c r="A19" s="60" t="s">
        <v>45</v>
      </c>
      <c r="B19" s="60"/>
      <c r="D19" s="3">
        <f>PROJECTION!G14</f>
        <v>324250.91947767319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225680.00552030644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14689.611712376525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240369.61723268297</v>
      </c>
      <c r="D23" s="3">
        <f>-C23</f>
        <v>-240369.61723268297</v>
      </c>
      <c r="E23" s="3"/>
      <c r="F23" s="65">
        <f>-D19/D23</f>
        <v>1.3489679902588991</v>
      </c>
      <c r="G23" t="s">
        <v>162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83881.30224499022</v>
      </c>
      <c r="E24" s="3">
        <f>D24</f>
        <v>83881.30224499022</v>
      </c>
      <c r="F24" s="103">
        <f>D24/PROJECTION!F8</f>
        <v>9.9286897123969972E-2</v>
      </c>
      <c r="G24" t="s">
        <v>163</v>
      </c>
    </row>
    <row r="25" spans="1:7" x14ac:dyDescent="0.25">
      <c r="A25" s="60" t="s">
        <v>64</v>
      </c>
      <c r="B25" s="60"/>
      <c r="D25" s="3">
        <f>C22</f>
        <v>14689.611712376525</v>
      </c>
      <c r="E25" s="3"/>
      <c r="F25" s="62"/>
    </row>
    <row r="26" spans="1:7" x14ac:dyDescent="0.25">
      <c r="A26" s="99" t="s">
        <v>65</v>
      </c>
      <c r="B26" s="60"/>
      <c r="D26" s="3">
        <f>SUM(D24:D25)</f>
        <v>98570.913957366749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PROJECTION!F6*(1-'NET OP INC'!B10)</f>
        <v>968110.29437282984</v>
      </c>
      <c r="D29" s="3"/>
      <c r="E29" s="3"/>
      <c r="F29" s="62"/>
    </row>
    <row r="30" spans="1:7" x14ac:dyDescent="0.25">
      <c r="A30" s="60" t="s">
        <v>70</v>
      </c>
      <c r="B30" s="61"/>
      <c r="D30" s="3">
        <f>-(BASIS!F5-ATCF!B29)/ATCF!B28</f>
        <v>-82142.691643755243</v>
      </c>
      <c r="E30" s="3"/>
      <c r="F30" s="62"/>
    </row>
    <row r="31" spans="1:7" x14ac:dyDescent="0.25">
      <c r="A31" s="60" t="s">
        <v>71</v>
      </c>
      <c r="B31" s="60"/>
      <c r="D31" s="3">
        <f>D26+D30</f>
        <v>16428.222313611506</v>
      </c>
      <c r="E31" s="3"/>
      <c r="F31" s="62"/>
    </row>
    <row r="32" spans="1:7" x14ac:dyDescent="0.25">
      <c r="A32" s="60" t="s">
        <v>72</v>
      </c>
      <c r="B32" s="60" t="s">
        <v>158</v>
      </c>
      <c r="C32" s="63">
        <v>0.35</v>
      </c>
      <c r="D32" s="3">
        <f>D31*C32</f>
        <v>5749.877809764027</v>
      </c>
      <c r="E32" s="3">
        <f>-D32</f>
        <v>-5749.877809764027</v>
      </c>
    </row>
    <row r="33" spans="1:7" x14ac:dyDescent="0.25">
      <c r="A33" s="99" t="s">
        <v>73</v>
      </c>
      <c r="B33" s="60"/>
      <c r="D33" s="3"/>
      <c r="E33" s="3">
        <f>E24+E32</f>
        <v>78131.424435226189</v>
      </c>
      <c r="F33" s="101">
        <f>E33/PROJECTION!F8</f>
        <v>9.2480999846575998E-2</v>
      </c>
      <c r="G33" t="s">
        <v>164</v>
      </c>
    </row>
    <row r="34" spans="1:7" x14ac:dyDescent="0.25">
      <c r="A34" s="64" t="str">
        <f ca="1">CELL("FILENAME")</f>
        <v>\\LS-VL368\share\MM in RE\BookCD\Chap7\[ExchEG2c1.xlsx]INTRODUCTION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topLeftCell="A4" zoomScale="75" workbookViewId="0">
      <selection activeCell="F7" sqref="F7"/>
    </sheetView>
  </sheetViews>
  <sheetFormatPr defaultRowHeight="15.75" x14ac:dyDescent="0.25"/>
  <cols>
    <col min="1" max="1" width="28.77734375" customWidth="1"/>
    <col min="6" max="6" width="11" bestFit="1" customWidth="1"/>
    <col min="7" max="7" width="9.5546875" bestFit="1" customWidth="1"/>
    <col min="10" max="10" width="10" bestFit="1" customWidth="1"/>
  </cols>
  <sheetData>
    <row r="2" spans="1:10" x14ac:dyDescent="0.25">
      <c r="B2" s="116" t="s">
        <v>108</v>
      </c>
      <c r="C2" s="116"/>
      <c r="D2" s="116"/>
      <c r="E2" s="116"/>
      <c r="F2" s="34" t="s">
        <v>145</v>
      </c>
      <c r="G2" s="117" t="s">
        <v>109</v>
      </c>
      <c r="H2" s="117"/>
      <c r="I2" s="117"/>
    </row>
    <row r="3" spans="1:10" ht="23.25" x14ac:dyDescent="0.35">
      <c r="A3" s="42" t="s">
        <v>74</v>
      </c>
      <c r="B3" s="66">
        <v>1</v>
      </c>
      <c r="C3" s="66">
        <v>2</v>
      </c>
      <c r="D3" s="66">
        <v>3</v>
      </c>
      <c r="E3" s="66">
        <v>4</v>
      </c>
      <c r="F3" s="66">
        <v>4</v>
      </c>
      <c r="G3" s="66">
        <v>5</v>
      </c>
      <c r="H3" s="66">
        <v>6</v>
      </c>
      <c r="I3" s="66">
        <v>7</v>
      </c>
      <c r="J3" s="66"/>
    </row>
    <row r="4" spans="1:10" ht="23.25" x14ac:dyDescent="0.35">
      <c r="A4" s="42" t="s">
        <v>75</v>
      </c>
      <c r="B4" s="66">
        <v>0</v>
      </c>
      <c r="C4" s="66">
        <v>1</v>
      </c>
      <c r="D4" s="66">
        <v>2</v>
      </c>
      <c r="E4" s="66">
        <v>3</v>
      </c>
      <c r="F4" s="66">
        <v>3</v>
      </c>
      <c r="G4" s="66">
        <v>4</v>
      </c>
      <c r="H4" s="66">
        <v>5</v>
      </c>
      <c r="I4" s="66">
        <v>6</v>
      </c>
      <c r="J4" s="66"/>
    </row>
    <row r="5" spans="1:10" ht="23.25" x14ac:dyDescent="0.35">
      <c r="A5" s="42" t="s">
        <v>140</v>
      </c>
      <c r="B5" s="66"/>
      <c r="C5" s="66">
        <v>1</v>
      </c>
      <c r="D5" s="66">
        <v>2</v>
      </c>
      <c r="E5" s="66">
        <v>3</v>
      </c>
      <c r="F5" s="66"/>
      <c r="G5" s="66">
        <v>1</v>
      </c>
      <c r="H5" s="66">
        <v>2</v>
      </c>
      <c r="I5" s="66">
        <v>3</v>
      </c>
      <c r="J5" s="66"/>
    </row>
    <row r="6" spans="1:10" x14ac:dyDescent="0.25">
      <c r="A6" s="35" t="s">
        <v>76</v>
      </c>
      <c r="B6" s="3">
        <f>'NET OP INC'!F1</f>
        <v>1235000</v>
      </c>
      <c r="C6" s="3">
        <f>IF(LOGISTICCONST&gt;0,$B$6*(LOGISTICCONST/(1+EXP(-ACCELERATION*PROJECTION!C5))+STBLAPPNRT*PROJECTION!C5),PROJECTION!$B$6*(1+STBLAPPNRT)^PROJECTION!C5)</f>
        <v>1668726.5869540272</v>
      </c>
      <c r="D6" s="3">
        <f>IF(LOGISTICCONST&gt;0,$B$6*(LOGISTICCONST/(1+EXP(-ACCELERATION*PROJECTION!D5))+STBLAPPNRT*PROJECTION!D5),PROJECTION!$B$6*(1+STBLAPPNRT)^PROJECTION!D5)</f>
        <v>1893280.5460452253</v>
      </c>
      <c r="E6" s="3">
        <f>IF(LOGISTICCONST&gt;0,$B$6*(LOGISTICCONST/(1+EXP(-ACCELERATION*PROJECTION!E5))+STBLAPPNRT*PROJECTION!E5),PROJECTION!$B$6*(1+STBLAPPNRT)^PROJECTION!E5)</f>
        <v>1959069.4656023344</v>
      </c>
      <c r="F6" s="3">
        <f>BASIS!F5</f>
        <v>3227034.3145760992</v>
      </c>
      <c r="G6" s="3">
        <f>IF(LOGISTICCONST&gt;0,$F$6*(LOGISTICCONST/(1+EXP(-ACCELERATION*PROJECTION!G5))+STBLAPPNRT*PROJECTION!G5),PROJECTION!$F$6*(1+STBLAPPNRT)^PROJECTION!G5)</f>
        <v>4360354.6216567624</v>
      </c>
      <c r="H6" s="3">
        <f>IF(LOGISTICCONST&gt;0,$F$6*(LOGISTICCONST/(1+EXP(-ACCELERATION*PROJECTION!H5))+STBLAPPNRT*PROJECTION!H5),PROJECTION!$F$6*(1+STBLAPPNRT)^PROJECTION!H5)</f>
        <v>4947110.3556334544</v>
      </c>
      <c r="I6" s="3">
        <f>IF(LOGISTICCONST&gt;0,$F$6*(LOGISTICCONST/(1+EXP(-ACCELERATION*PROJECTION!I5))+STBLAPPNRT*PROJECTION!I5),PROJECTION!$F$6*(1+STBLAPPNRT)^PROJECTION!I5)</f>
        <v>5119015.7005157853</v>
      </c>
      <c r="J6" s="3"/>
    </row>
    <row r="7" spans="1:10" x14ac:dyDescent="0.25">
      <c r="A7" s="35" t="s">
        <v>77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BASIS!F6</f>
        <v>2382196.7310200762</v>
      </c>
      <c r="G7" s="3">
        <f>AMORT!L19</f>
        <v>2367507.1193076996</v>
      </c>
      <c r="H7" s="3">
        <f>AMORT!L31</f>
        <v>2351359.5991217815</v>
      </c>
      <c r="I7" s="3">
        <f>AMORT!L43</f>
        <v>2333609.4765685117</v>
      </c>
    </row>
    <row r="8" spans="1:10" x14ac:dyDescent="0.25">
      <c r="A8" s="35" t="s">
        <v>78</v>
      </c>
      <c r="B8" s="3">
        <f t="shared" ref="B8:I8" si="0">B6-B7</f>
        <v>360000</v>
      </c>
      <c r="C8" s="3">
        <f t="shared" si="0"/>
        <v>799122.1993654446</v>
      </c>
      <c r="D8" s="3">
        <f t="shared" si="0"/>
        <v>1029607.2723645307</v>
      </c>
      <c r="E8" s="3">
        <f t="shared" si="0"/>
        <v>1101915.9545557946</v>
      </c>
      <c r="F8" s="3">
        <f>BASIS!F7</f>
        <v>844837.58355602284</v>
      </c>
      <c r="G8" s="3">
        <f t="shared" si="0"/>
        <v>1992847.5023490628</v>
      </c>
      <c r="H8" s="3">
        <f t="shared" si="0"/>
        <v>2595750.7565116729</v>
      </c>
      <c r="I8" s="3">
        <f t="shared" si="0"/>
        <v>2785406.2239472736</v>
      </c>
    </row>
    <row r="9" spans="1:10" x14ac:dyDescent="0.25">
      <c r="A9" s="34" t="s">
        <v>112</v>
      </c>
      <c r="B9" s="109">
        <f>B7/B6</f>
        <v>0.708502024291498</v>
      </c>
      <c r="C9" s="3"/>
      <c r="D9" s="3"/>
      <c r="E9" s="3"/>
      <c r="F9" s="109">
        <f>F7/F6</f>
        <v>0.73819999999999997</v>
      </c>
      <c r="G9" s="3"/>
      <c r="H9" s="34"/>
    </row>
    <row r="10" spans="1:10" x14ac:dyDescent="0.25">
      <c r="A10" s="35" t="s">
        <v>79</v>
      </c>
      <c r="C10" s="3">
        <f>'NET OP INC'!D15</f>
        <v>205000</v>
      </c>
      <c r="D10" s="3"/>
      <c r="E10" s="3"/>
      <c r="F10" s="3"/>
      <c r="G10" s="3"/>
      <c r="H10" s="3"/>
      <c r="I10" s="3"/>
    </row>
    <row r="11" spans="1:10" x14ac:dyDescent="0.25">
      <c r="A11" s="35" t="s">
        <v>80</v>
      </c>
      <c r="C11" s="3">
        <f>C10*VACANCY</f>
        <v>20500</v>
      </c>
      <c r="D11" s="3"/>
      <c r="E11" s="3"/>
      <c r="F11" s="3"/>
      <c r="G11" s="3"/>
      <c r="H11" s="3"/>
      <c r="I11" s="3"/>
    </row>
    <row r="12" spans="1:10" x14ac:dyDescent="0.25">
      <c r="A12" s="35" t="s">
        <v>81</v>
      </c>
      <c r="C12" s="3">
        <f>C10-C11</f>
        <v>184500</v>
      </c>
      <c r="D12" s="3"/>
      <c r="E12" s="3"/>
      <c r="F12" s="3"/>
      <c r="G12" s="3"/>
      <c r="H12" s="3"/>
      <c r="I12" s="3"/>
    </row>
    <row r="13" spans="1:10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4"/>
    </row>
    <row r="14" spans="1:10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IF(LOGISTICCONST&gt;0,$C$14*(LOGISTICCONST/(1+EXP(-ACCELERATION*PROJECTION!D5))+STBLAPPNRT*PROJECTION!D5),PROJECTION!$C$14*(1+STBLAPPNRT)^PROJECTION!C5)</f>
        <v>183847.50565544426</v>
      </c>
      <c r="E14" s="3">
        <f>IF(LOGISTICCONST&gt;0,$C$14*(LOGISTICCONST/(1+EXP(-ACCELERATION*PROJECTION!E5))+STBLAPPNRT*PROJECTION!E5),PROJECTION!$C$14*(1+STBLAPPNRT)^PROJECTION!D5)</f>
        <v>190235.9560019109</v>
      </c>
      <c r="F14" s="3"/>
      <c r="G14" s="34">
        <f>$G$15*($F$8+(($F$9*$F$8)/(1-$F$9)))</f>
        <v>324250.91947767319</v>
      </c>
      <c r="H14" s="3">
        <f>IF(LOGISTICCONST&gt;0,$G$14*(LOGISTICCONST/(1+EXP(-ACCELERATION*PROJECTION!H5))+STBLAPPNRT*PROJECTION!H5),PROJECTION!$G$14*(1+STBLAPPNRT)^PROJECTION!G5)</f>
        <v>497083.36670798017</v>
      </c>
      <c r="I14" s="3">
        <f>IF(LOGISTICCONST&gt;0,$G$14*(LOGISTICCONST/(1+EXP(-ACCELERATION*PROJECTION!I5))+STBLAPPNRT*PROJECTION!I5),PROJECTION!$G$14*(1+STBLAPPNRT)^PROJECTION!H5)</f>
        <v>514356.33647140954</v>
      </c>
      <c r="J14" s="3"/>
    </row>
    <row r="15" spans="1:10" x14ac:dyDescent="0.25">
      <c r="A15" s="35" t="s">
        <v>82</v>
      </c>
      <c r="C15" s="37">
        <f>C14/B6</f>
        <v>9.7105263157894736E-2</v>
      </c>
      <c r="D15" s="37">
        <f>D14/C6</f>
        <v>0.11017233565567275</v>
      </c>
      <c r="E15" s="37">
        <f>E14/D6</f>
        <v>0.10047953875577754</v>
      </c>
      <c r="F15" s="37"/>
      <c r="G15" s="37">
        <f>E14/D6</f>
        <v>0.10047953875577754</v>
      </c>
      <c r="H15" s="37">
        <f>H14/G6</f>
        <v>0.1140006742201872</v>
      </c>
      <c r="I15" s="109">
        <f>I14/H6</f>
        <v>0.10397106583355135</v>
      </c>
    </row>
    <row r="16" spans="1:10" x14ac:dyDescent="0.25">
      <c r="A16" s="34"/>
      <c r="C16" s="34"/>
      <c r="D16" s="34"/>
      <c r="E16" s="34"/>
      <c r="F16" s="34"/>
      <c r="G16" s="34"/>
      <c r="H16" s="34"/>
      <c r="I16" s="34"/>
    </row>
    <row r="17" spans="1:9" x14ac:dyDescent="0.25">
      <c r="A17" s="35" t="s">
        <v>45</v>
      </c>
      <c r="C17" s="3">
        <f>C14</f>
        <v>119925</v>
      </c>
      <c r="D17" s="3">
        <f>D14</f>
        <v>183847.50565544426</v>
      </c>
      <c r="E17" s="3">
        <f>E14</f>
        <v>190235.9560019109</v>
      </c>
      <c r="F17" s="3"/>
      <c r="G17" s="3">
        <f>G14</f>
        <v>324250.91947767319</v>
      </c>
      <c r="H17" s="3">
        <f>H14</f>
        <v>497083.36670798017</v>
      </c>
      <c r="I17" s="3">
        <f>I14</f>
        <v>514356.33647140954</v>
      </c>
    </row>
    <row r="18" spans="1:9" x14ac:dyDescent="0.25">
      <c r="A18" s="35" t="s">
        <v>83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/>
      <c r="G18" s="3">
        <f>SUM(AMORT!K8:K19)</f>
        <v>225680.00552030644</v>
      </c>
      <c r="H18" s="3">
        <f>SUM(AMORT!K20:K31)</f>
        <v>224222.097046765</v>
      </c>
      <c r="I18" s="3">
        <f>SUM(AMORT!K32:K43)</f>
        <v>222619.49467941327</v>
      </c>
    </row>
    <row r="19" spans="1:9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/>
      <c r="G19" s="3">
        <f>-ATCF!$D$30</f>
        <v>82142.691643755243</v>
      </c>
      <c r="H19" s="3">
        <f>-ATCF!$D$30</f>
        <v>82142.691643755243</v>
      </c>
      <c r="I19" s="3">
        <f>-ATCF!$D$30</f>
        <v>82142.691643755243</v>
      </c>
    </row>
    <row r="20" spans="1:9" x14ac:dyDescent="0.25">
      <c r="A20" s="35" t="s">
        <v>71</v>
      </c>
      <c r="C20" s="3">
        <f>C17-C18-C19</f>
        <v>5594.5570212850398</v>
      </c>
      <c r="D20" s="3">
        <f>D17-D18-D19</f>
        <v>70052.564173199993</v>
      </c>
      <c r="E20" s="3">
        <f>E17-E18-E19</f>
        <v>77029.663245933785</v>
      </c>
      <c r="F20" s="3"/>
      <c r="G20" s="3">
        <f>G17-G18-G19</f>
        <v>16428.222313611506</v>
      </c>
      <c r="H20" s="3">
        <f>H17-H18-H19</f>
        <v>190718.57801745989</v>
      </c>
      <c r="I20" s="3">
        <f>I17-I18-I19</f>
        <v>209594.15014824102</v>
      </c>
    </row>
    <row r="21" spans="1:9" x14ac:dyDescent="0.25">
      <c r="A21" s="34"/>
      <c r="C21" s="3"/>
      <c r="D21" s="3"/>
      <c r="E21" s="3"/>
      <c r="F21" s="3"/>
      <c r="G21" s="3"/>
      <c r="H21" s="3"/>
      <c r="I21" s="3"/>
    </row>
    <row r="22" spans="1:9" x14ac:dyDescent="0.25">
      <c r="A22" s="35" t="s">
        <v>45</v>
      </c>
      <c r="C22" s="3">
        <f>C14</f>
        <v>119925</v>
      </c>
      <c r="D22" s="3">
        <f>D14</f>
        <v>183847.50565544426</v>
      </c>
      <c r="E22" s="3">
        <f>E14</f>
        <v>190235.9560019109</v>
      </c>
      <c r="F22" s="3"/>
      <c r="G22" s="3">
        <f>G14</f>
        <v>324250.91947767319</v>
      </c>
      <c r="H22" s="3">
        <f>H14</f>
        <v>497083.36670798017</v>
      </c>
      <c r="I22" s="3">
        <f>I14</f>
        <v>514356.33647140954</v>
      </c>
    </row>
    <row r="23" spans="1:9" x14ac:dyDescent="0.25">
      <c r="A23" s="35" t="s">
        <v>84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/>
      <c r="G23" s="3">
        <f>AMORT!$M$2*12</f>
        <v>240369.61723268297</v>
      </c>
      <c r="H23" s="3">
        <f>AMORT!$M$2*12</f>
        <v>240369.61723268297</v>
      </c>
      <c r="I23" s="3">
        <f>AMORT!$M$2*12</f>
        <v>240369.61723268297</v>
      </c>
    </row>
    <row r="24" spans="1:9" x14ac:dyDescent="0.25">
      <c r="A24" s="35" t="s">
        <v>85</v>
      </c>
      <c r="C24" s="3">
        <f>C22-C23</f>
        <v>31635.308246231463</v>
      </c>
      <c r="D24" s="3">
        <f>D22-D23</f>
        <v>95557.81390167572</v>
      </c>
      <c r="E24" s="3">
        <f>E22-E23</f>
        <v>101946.26424814237</v>
      </c>
      <c r="F24" s="3"/>
      <c r="G24" s="3">
        <f>G22-G23</f>
        <v>83881.30224499022</v>
      </c>
      <c r="H24" s="3">
        <f>H22-H23</f>
        <v>256713.7494752972</v>
      </c>
      <c r="I24" s="3">
        <f>I22-I23</f>
        <v>273986.71923872654</v>
      </c>
    </row>
    <row r="25" spans="1:9" x14ac:dyDescent="0.25">
      <c r="A25" s="35" t="s">
        <v>86</v>
      </c>
      <c r="C25" s="3">
        <f>-C20*ATCF!$C$15</f>
        <v>-1958.0949574497638</v>
      </c>
      <c r="D25" s="3">
        <f>-D20*ATCF!$C$15</f>
        <v>-24518.397460619995</v>
      </c>
      <c r="E25" s="3">
        <f>-E20*ATCF!$C$15</f>
        <v>-26960.382136076823</v>
      </c>
      <c r="F25" s="3"/>
      <c r="G25" s="3">
        <f>-G20*ATCF!$C$15</f>
        <v>-5749.877809764027</v>
      </c>
      <c r="H25" s="3">
        <f>-H20*ATCF!$C$15</f>
        <v>-66751.502306110953</v>
      </c>
      <c r="I25" s="3">
        <f>-I20*ATCF!$C$15</f>
        <v>-73357.952551884358</v>
      </c>
    </row>
    <row r="26" spans="1:9" x14ac:dyDescent="0.25">
      <c r="A26" s="35" t="s">
        <v>87</v>
      </c>
      <c r="C26" s="3">
        <f>C24+C25</f>
        <v>29677.213288781699</v>
      </c>
      <c r="D26" s="3">
        <f>D24+D25</f>
        <v>71039.416441055728</v>
      </c>
      <c r="E26" s="3">
        <f>E24+E25</f>
        <v>74985.882112065548</v>
      </c>
      <c r="F26" s="3"/>
      <c r="G26" s="3">
        <f>G24+G25</f>
        <v>78131.424435226189</v>
      </c>
      <c r="H26" s="3">
        <f>H24+H25</f>
        <v>189962.24716918624</v>
      </c>
      <c r="I26" s="3">
        <f>I24+I25</f>
        <v>200628.76668684219</v>
      </c>
    </row>
    <row r="27" spans="1:9" x14ac:dyDescent="0.25">
      <c r="A27" s="36" t="str">
        <f ca="1">CELL("FILENAME")</f>
        <v>\\LS-VL368\share\MM in RE\BookCD\Chap7\[ExchEG2c1.xlsx]INTRODUCTION</v>
      </c>
      <c r="B27" s="34"/>
      <c r="C27" s="34"/>
      <c r="D27" s="34"/>
      <c r="E27" s="34"/>
      <c r="F27" s="34"/>
      <c r="G27" s="34"/>
      <c r="H27" s="34"/>
    </row>
    <row r="29" spans="1:9" x14ac:dyDescent="0.25">
      <c r="E29" s="114" t="s">
        <v>165</v>
      </c>
      <c r="F29" s="113">
        <v>0.73819999999999997</v>
      </c>
      <c r="G29" t="s">
        <v>168</v>
      </c>
    </row>
    <row r="30" spans="1:9" x14ac:dyDescent="0.25">
      <c r="F30">
        <f>F28*F29</f>
        <v>0</v>
      </c>
    </row>
    <row r="31" spans="1:9" x14ac:dyDescent="0.25">
      <c r="D31" s="11" t="s">
        <v>166</v>
      </c>
      <c r="F31">
        <f>(F8*F29)/(1-F29)</f>
        <v>2382196.7310200762</v>
      </c>
      <c r="G31" t="s">
        <v>167</v>
      </c>
    </row>
  </sheetData>
  <mergeCells count="2">
    <mergeCell ref="B2:E2"/>
    <mergeCell ref="G2:I2"/>
  </mergeCells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R68"/>
  <sheetViews>
    <sheetView zoomScale="75" workbookViewId="0">
      <selection activeCell="F6" sqref="F6"/>
    </sheetView>
  </sheetViews>
  <sheetFormatPr defaultColWidth="9.77734375" defaultRowHeight="15.75" x14ac:dyDescent="0.25"/>
  <cols>
    <col min="1" max="1" width="23.5546875" customWidth="1"/>
    <col min="2" max="4" width="10.77734375" customWidth="1"/>
    <col min="5" max="5" width="10.77734375" style="34" customWidth="1"/>
    <col min="6" max="10" width="10.77734375" customWidth="1"/>
  </cols>
  <sheetData>
    <row r="1" spans="1:252" x14ac:dyDescent="0.25">
      <c r="B1" s="115" t="s">
        <v>111</v>
      </c>
      <c r="C1" s="115"/>
      <c r="D1" s="115"/>
      <c r="E1" s="115"/>
      <c r="F1" s="115" t="s">
        <v>110</v>
      </c>
      <c r="G1" s="115"/>
      <c r="H1" s="115"/>
      <c r="I1" s="115"/>
    </row>
    <row r="2" spans="1:252" ht="23.25" x14ac:dyDescent="0.35">
      <c r="A2" s="42" t="s">
        <v>74</v>
      </c>
      <c r="B2" s="66">
        <v>1</v>
      </c>
      <c r="C2" s="66">
        <v>2</v>
      </c>
      <c r="D2" s="66">
        <v>3</v>
      </c>
      <c r="E2" s="66">
        <v>4</v>
      </c>
      <c r="F2" s="66">
        <v>4</v>
      </c>
      <c r="G2" s="66">
        <v>5</v>
      </c>
      <c r="H2" s="66">
        <v>6</v>
      </c>
      <c r="I2" s="66">
        <v>7</v>
      </c>
    </row>
    <row r="3" spans="1:252" ht="23.25" x14ac:dyDescent="0.35">
      <c r="A3" s="42" t="s">
        <v>75</v>
      </c>
      <c r="B3" s="66">
        <v>0</v>
      </c>
      <c r="C3" s="66">
        <v>1</v>
      </c>
      <c r="D3" s="66">
        <v>2</v>
      </c>
      <c r="E3" s="66">
        <v>3</v>
      </c>
      <c r="F3" s="66">
        <v>3</v>
      </c>
      <c r="G3" s="66">
        <v>4</v>
      </c>
      <c r="H3" s="66">
        <v>5</v>
      </c>
      <c r="I3" s="66">
        <v>6</v>
      </c>
    </row>
    <row r="4" spans="1:252" ht="23.25" x14ac:dyDescent="0.35">
      <c r="A4" s="42" t="s">
        <v>140</v>
      </c>
      <c r="B4" s="66"/>
      <c r="C4" s="66">
        <v>1</v>
      </c>
      <c r="D4" s="66">
        <v>2</v>
      </c>
      <c r="E4" s="66">
        <v>3</v>
      </c>
      <c r="F4" s="66"/>
      <c r="G4" s="66">
        <v>1</v>
      </c>
      <c r="H4" s="66">
        <v>2</v>
      </c>
      <c r="I4" s="66">
        <v>3</v>
      </c>
    </row>
    <row r="5" spans="1:252" x14ac:dyDescent="0.25">
      <c r="A5" t="str">
        <f>PROJECTION!A6</f>
        <v>VALUE</v>
      </c>
      <c r="B5" s="3">
        <f>PROJECTION!B6</f>
        <v>1235000</v>
      </c>
      <c r="C5" s="3">
        <f>PROJECTION!C6</f>
        <v>1668726.5869540272</v>
      </c>
      <c r="D5" s="3">
        <f>PROJECTION!D6</f>
        <v>1893280.5460452253</v>
      </c>
      <c r="E5" s="3">
        <f>PROJECTION!E6</f>
        <v>1959069.4656023344</v>
      </c>
      <c r="F5" s="3">
        <f>F6+F7</f>
        <v>3227034.3145760992</v>
      </c>
      <c r="G5" s="3">
        <f>PROJECTION!G6</f>
        <v>4360354.6216567624</v>
      </c>
      <c r="H5" s="3">
        <f>PROJECTION!H6</f>
        <v>4947110.3556334544</v>
      </c>
      <c r="I5" s="3">
        <f>PROJECTION!I6</f>
        <v>5119015.7005157853</v>
      </c>
    </row>
    <row r="6" spans="1:252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PROJECTION!F31</f>
        <v>2382196.7310200762</v>
      </c>
      <c r="G6" s="3">
        <f>PROJECTION!G7</f>
        <v>2367507.1193076996</v>
      </c>
      <c r="H6" s="3">
        <f>PROJECTION!H7</f>
        <v>2351359.5991217815</v>
      </c>
      <c r="I6" s="3">
        <f>PROJECTION!I7</f>
        <v>2333609.4765685117</v>
      </c>
    </row>
    <row r="7" spans="1:252" x14ac:dyDescent="0.25">
      <c r="A7" t="str">
        <f>PROJECTION!A8</f>
        <v>EQUITY</v>
      </c>
      <c r="B7" s="3">
        <f>PROJECTION!B8</f>
        <v>360000</v>
      </c>
      <c r="C7" s="3">
        <f>PROJECTION!C8</f>
        <v>799122.1993654446</v>
      </c>
      <c r="D7" s="3">
        <f>PROJECTION!D8</f>
        <v>1029607.2723645307</v>
      </c>
      <c r="E7" s="3">
        <f>PROJECTION!E8</f>
        <v>1101915.9545557946</v>
      </c>
      <c r="F7" s="3">
        <f>E27</f>
        <v>844837.58355602284</v>
      </c>
      <c r="G7" s="3">
        <f>PROJECTION!G8</f>
        <v>1992847.5023490628</v>
      </c>
      <c r="H7" s="3">
        <f>PROJECTION!H8</f>
        <v>2595750.7565116729</v>
      </c>
      <c r="I7" s="3">
        <f>PROJECTION!I8</f>
        <v>2785406.2239472736</v>
      </c>
    </row>
    <row r="8" spans="1:252" x14ac:dyDescent="0.25">
      <c r="A8" t="s">
        <v>112</v>
      </c>
      <c r="B8" s="104">
        <f>B6/B5</f>
        <v>0.708502024291498</v>
      </c>
      <c r="C8" s="104">
        <f t="shared" ref="C8:I8" si="0">C6/C5</f>
        <v>0.52111855494308124</v>
      </c>
      <c r="D8" s="104">
        <f t="shared" si="0"/>
        <v>0.45617817997695931</v>
      </c>
      <c r="E8" s="104">
        <f t="shared" si="0"/>
        <v>0.43753094318327285</v>
      </c>
      <c r="F8" s="101">
        <f t="shared" si="0"/>
        <v>0.73819999999999997</v>
      </c>
      <c r="G8" s="104">
        <f t="shared" si="0"/>
        <v>0.54296205807410691</v>
      </c>
      <c r="H8" s="104">
        <f t="shared" si="0"/>
        <v>0.47529960524211934</v>
      </c>
      <c r="I8" s="104">
        <f t="shared" si="0"/>
        <v>0.45587074021542467</v>
      </c>
    </row>
    <row r="9" spans="1:252" x14ac:dyDescent="0.25">
      <c r="A9" s="11" t="s">
        <v>88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G9" s="3">
        <f>PROJECTION!G19</f>
        <v>82142.691643755243</v>
      </c>
      <c r="H9" s="3">
        <f>$G$9*H4</f>
        <v>164285.38328751049</v>
      </c>
      <c r="I9" s="3">
        <f>$G$9*I4</f>
        <v>246428.07493126573</v>
      </c>
    </row>
    <row r="10" spans="1:252" x14ac:dyDescent="0.25">
      <c r="A10" s="11" t="s">
        <v>89</v>
      </c>
      <c r="B10" s="34"/>
      <c r="C10" s="34"/>
      <c r="D10" s="34"/>
      <c r="F10" s="34"/>
      <c r="G10" s="34"/>
      <c r="H10" s="34"/>
      <c r="I10" s="34"/>
    </row>
    <row r="11" spans="1:252" x14ac:dyDescent="0.25">
      <c r="A11" s="8">
        <v>7.4999999999999997E-2</v>
      </c>
      <c r="C11" s="3"/>
      <c r="D11" s="3"/>
      <c r="E11" s="3">
        <f>E5*$A$11</f>
        <v>146930.20992017508</v>
      </c>
      <c r="F11" s="3"/>
      <c r="G11" s="3"/>
      <c r="H11" s="3"/>
      <c r="I11" s="3">
        <f>I5*$A$11</f>
        <v>383926.17753868387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</row>
    <row r="12" spans="1:252" x14ac:dyDescent="0.25">
      <c r="A12" s="7" t="s">
        <v>90</v>
      </c>
      <c r="C12" s="34"/>
      <c r="D12" s="34"/>
      <c r="E12" s="34">
        <f>E7-E11</f>
        <v>954985.74463561946</v>
      </c>
      <c r="F12" s="34"/>
      <c r="G12" s="34"/>
      <c r="H12" s="34"/>
      <c r="I12" s="34">
        <f>I7-I11</f>
        <v>2401480.0464085899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</row>
    <row r="13" spans="1:252" x14ac:dyDescent="0.25">
      <c r="B13" s="34"/>
      <c r="C13" s="34"/>
      <c r="D13" s="34"/>
      <c r="F13" s="34"/>
      <c r="G13" s="34"/>
      <c r="H13" s="34"/>
    </row>
    <row r="14" spans="1:252" x14ac:dyDescent="0.25">
      <c r="A14" s="9" t="s">
        <v>91</v>
      </c>
      <c r="B14" s="34"/>
      <c r="C14" s="34"/>
      <c r="D14" s="34"/>
      <c r="F14" s="34"/>
      <c r="G14" s="34"/>
      <c r="H14" s="34"/>
    </row>
    <row r="15" spans="1:252" x14ac:dyDescent="0.25">
      <c r="B15" s="34"/>
      <c r="C15" s="34"/>
      <c r="D15" s="34"/>
      <c r="F15" s="34"/>
      <c r="G15" s="34"/>
      <c r="H15" s="34"/>
    </row>
    <row r="16" spans="1:252" x14ac:dyDescent="0.25">
      <c r="A16" s="11" t="s">
        <v>92</v>
      </c>
      <c r="C16" s="3"/>
      <c r="D16" s="3"/>
      <c r="E16" s="3">
        <f>E5</f>
        <v>1959069.4656023344</v>
      </c>
      <c r="F16" s="3"/>
      <c r="G16" s="3"/>
      <c r="H16" s="3"/>
      <c r="I16" s="3">
        <f>I5</f>
        <v>5119015.7005157853</v>
      </c>
    </row>
    <row r="17" spans="1:9" x14ac:dyDescent="0.25">
      <c r="A17" s="11" t="s">
        <v>147</v>
      </c>
      <c r="B17" s="3"/>
      <c r="C17" s="3"/>
      <c r="D17" s="3"/>
      <c r="E17" s="3">
        <f>'NET OP INC'!$F$1</f>
        <v>1235000</v>
      </c>
      <c r="F17" s="3"/>
      <c r="G17" s="3"/>
      <c r="H17" s="3"/>
      <c r="I17" s="3">
        <f>F5</f>
        <v>3227034.3145760992</v>
      </c>
    </row>
    <row r="18" spans="1:9" x14ac:dyDescent="0.25">
      <c r="A18" s="11" t="s">
        <v>93</v>
      </c>
      <c r="C18" s="3"/>
      <c r="D18" s="3"/>
      <c r="E18" s="3">
        <f>-E9</f>
        <v>-94309.090909090912</v>
      </c>
      <c r="F18" s="3"/>
      <c r="G18" s="3"/>
      <c r="H18" s="3"/>
      <c r="I18" s="3">
        <f>-I9</f>
        <v>-246428.07493126573</v>
      </c>
    </row>
    <row r="19" spans="1:9" x14ac:dyDescent="0.25">
      <c r="A19" s="11" t="s">
        <v>94</v>
      </c>
      <c r="C19" s="3"/>
      <c r="D19" s="3"/>
      <c r="E19" s="3">
        <f>E11</f>
        <v>146930.20992017508</v>
      </c>
      <c r="F19" s="3"/>
      <c r="G19" s="3"/>
      <c r="H19" s="3"/>
      <c r="I19" s="3">
        <f>I11</f>
        <v>383926.17753868387</v>
      </c>
    </row>
    <row r="20" spans="1:9" x14ac:dyDescent="0.25">
      <c r="A20" s="11" t="s">
        <v>95</v>
      </c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11" t="s">
        <v>113</v>
      </c>
      <c r="B21" s="3"/>
      <c r="C21" s="3"/>
      <c r="D21" s="3"/>
      <c r="E21" s="3">
        <f>SUM(E17:E20)</f>
        <v>1287621.1190110843</v>
      </c>
      <c r="F21" s="3"/>
      <c r="G21" s="3"/>
      <c r="H21" s="3"/>
      <c r="I21" s="3">
        <f>SUM(I17:I20)</f>
        <v>3364532.4171835175</v>
      </c>
    </row>
    <row r="22" spans="1:9" x14ac:dyDescent="0.25">
      <c r="A22" s="11" t="s">
        <v>114</v>
      </c>
      <c r="B22" s="3"/>
      <c r="C22" s="3"/>
      <c r="D22" s="3"/>
      <c r="E22" s="3">
        <f>E16-E21</f>
        <v>671448.34659125004</v>
      </c>
      <c r="F22" s="3"/>
      <c r="G22" s="3"/>
      <c r="H22" s="3"/>
      <c r="I22" s="3">
        <f>I16-I21</f>
        <v>1754483.2833322678</v>
      </c>
    </row>
    <row r="23" spans="1:9" x14ac:dyDescent="0.25">
      <c r="A23" s="11" t="s">
        <v>155</v>
      </c>
      <c r="B23" s="3"/>
      <c r="C23" s="3"/>
      <c r="D23" s="3"/>
      <c r="E23" s="3">
        <f>E22-E9</f>
        <v>577139.2556821591</v>
      </c>
      <c r="F23" s="3"/>
      <c r="G23" s="3"/>
      <c r="H23" s="3"/>
      <c r="I23" s="3">
        <f>I22-I9</f>
        <v>1508055.208401002</v>
      </c>
    </row>
    <row r="24" spans="1:9" x14ac:dyDescent="0.25">
      <c r="A24" t="s">
        <v>96</v>
      </c>
      <c r="B24" s="82">
        <v>0.15</v>
      </c>
      <c r="C24" s="37"/>
      <c r="D24" s="37"/>
      <c r="E24" s="105">
        <f>$B$24*E23</f>
        <v>86570.888352323862</v>
      </c>
      <c r="F24" s="37"/>
      <c r="G24" s="37"/>
      <c r="H24" s="37"/>
      <c r="I24" s="105">
        <f>$B$24*I23</f>
        <v>226208.28126015028</v>
      </c>
    </row>
    <row r="25" spans="1:9" x14ac:dyDescent="0.25">
      <c r="A25" s="11" t="s">
        <v>154</v>
      </c>
      <c r="B25" s="82">
        <v>0.25</v>
      </c>
      <c r="C25" s="37"/>
      <c r="D25" s="37"/>
      <c r="E25" s="105">
        <f>$B$25*E9</f>
        <v>23577.272727272728</v>
      </c>
      <c r="F25" s="37"/>
      <c r="G25" s="37"/>
      <c r="H25" s="37"/>
      <c r="I25" s="105">
        <f>$B$25*I9</f>
        <v>61607.018732816432</v>
      </c>
    </row>
    <row r="26" spans="1:9" x14ac:dyDescent="0.25">
      <c r="A26" t="s">
        <v>97</v>
      </c>
      <c r="C26" s="34"/>
      <c r="D26" s="34"/>
      <c r="E26" s="34">
        <f>SUM(E24:E25)</f>
        <v>110148.16107959658</v>
      </c>
      <c r="F26" s="34"/>
      <c r="G26" s="34"/>
      <c r="H26" s="34"/>
      <c r="I26" s="34">
        <f>SUM(I24:I25)</f>
        <v>287815.2999929667</v>
      </c>
    </row>
    <row r="27" spans="1:9" x14ac:dyDescent="0.25">
      <c r="A27" s="11" t="s">
        <v>151</v>
      </c>
      <c r="E27" s="34">
        <f>E12-E26</f>
        <v>844837.58355602284</v>
      </c>
    </row>
    <row r="28" spans="1:9" hidden="1" x14ac:dyDescent="0.25">
      <c r="A28" s="9" t="s">
        <v>115</v>
      </c>
    </row>
    <row r="29" spans="1:9" hidden="1" x14ac:dyDescent="0.25"/>
    <row r="30" spans="1:9" hidden="1" x14ac:dyDescent="0.25">
      <c r="A30" t="s">
        <v>116</v>
      </c>
    </row>
    <row r="31" spans="1:9" hidden="1" x14ac:dyDescent="0.25">
      <c r="A31" t="s">
        <v>117</v>
      </c>
    </row>
    <row r="32" spans="1:9" hidden="1" x14ac:dyDescent="0.25">
      <c r="A32" t="s">
        <v>118</v>
      </c>
    </row>
    <row r="33" spans="1:1" hidden="1" x14ac:dyDescent="0.25">
      <c r="A33" t="s">
        <v>119</v>
      </c>
    </row>
    <row r="34" spans="1:1" hidden="1" x14ac:dyDescent="0.25">
      <c r="A34" t="s">
        <v>120</v>
      </c>
    </row>
    <row r="35" spans="1:1" hidden="1" x14ac:dyDescent="0.25">
      <c r="A35" t="s">
        <v>121</v>
      </c>
    </row>
    <row r="36" spans="1:1" hidden="1" x14ac:dyDescent="0.25">
      <c r="A36" t="s">
        <v>122</v>
      </c>
    </row>
    <row r="37" spans="1:1" hidden="1" x14ac:dyDescent="0.25">
      <c r="A37" t="s">
        <v>123</v>
      </c>
    </row>
    <row r="38" spans="1:1" hidden="1" x14ac:dyDescent="0.25">
      <c r="A38" t="s">
        <v>124</v>
      </c>
    </row>
    <row r="39" spans="1:1" hidden="1" x14ac:dyDescent="0.25">
      <c r="A39" t="s">
        <v>125</v>
      </c>
    </row>
    <row r="40" spans="1:1" hidden="1" x14ac:dyDescent="0.25">
      <c r="A40" t="s">
        <v>126</v>
      </c>
    </row>
    <row r="41" spans="1:1" hidden="1" x14ac:dyDescent="0.25">
      <c r="A41" t="s">
        <v>136</v>
      </c>
    </row>
    <row r="42" spans="1:1" hidden="1" x14ac:dyDescent="0.25">
      <c r="A42" t="s">
        <v>127</v>
      </c>
    </row>
    <row r="43" spans="1:1" hidden="1" x14ac:dyDescent="0.25">
      <c r="A43" t="s">
        <v>128</v>
      </c>
    </row>
    <row r="44" spans="1:1" hidden="1" x14ac:dyDescent="0.25"/>
    <row r="45" spans="1:1" hidden="1" x14ac:dyDescent="0.25">
      <c r="A45" t="s">
        <v>113</v>
      </c>
    </row>
    <row r="46" spans="1:1" hidden="1" x14ac:dyDescent="0.25">
      <c r="A46" t="s">
        <v>129</v>
      </c>
    </row>
    <row r="47" spans="1:1" hidden="1" x14ac:dyDescent="0.25">
      <c r="A47" t="s">
        <v>131</v>
      </c>
    </row>
    <row r="48" spans="1:1" hidden="1" x14ac:dyDescent="0.25">
      <c r="A48" t="s">
        <v>132</v>
      </c>
    </row>
    <row r="49" spans="1:1" hidden="1" x14ac:dyDescent="0.25">
      <c r="A49" t="s">
        <v>133</v>
      </c>
    </row>
    <row r="50" spans="1:1" hidden="1" x14ac:dyDescent="0.25">
      <c r="A50" t="s">
        <v>130</v>
      </c>
    </row>
    <row r="51" spans="1:1" hidden="1" x14ac:dyDescent="0.25">
      <c r="A51" t="s">
        <v>134</v>
      </c>
    </row>
    <row r="52" spans="1:1" hidden="1" x14ac:dyDescent="0.25">
      <c r="A52" t="s">
        <v>135</v>
      </c>
    </row>
    <row r="53" spans="1:1" hidden="1" x14ac:dyDescent="0.25"/>
    <row r="54" spans="1:1" hidden="1" x14ac:dyDescent="0.25">
      <c r="A54" s="9" t="s">
        <v>139</v>
      </c>
    </row>
    <row r="55" spans="1:1" hidden="1" x14ac:dyDescent="0.25">
      <c r="A55" t="s">
        <v>137</v>
      </c>
    </row>
    <row r="56" spans="1:1" hidden="1" x14ac:dyDescent="0.25">
      <c r="A56" t="s">
        <v>138</v>
      </c>
    </row>
    <row r="57" spans="1:1" hidden="1" x14ac:dyDescent="0.25">
      <c r="A57" t="s">
        <v>135</v>
      </c>
    </row>
    <row r="58" spans="1:1" hidden="1" x14ac:dyDescent="0.25"/>
    <row r="59" spans="1:1" hidden="1" x14ac:dyDescent="0.25">
      <c r="A59" s="9" t="s">
        <v>141</v>
      </c>
    </row>
    <row r="60" spans="1:1" hidden="1" x14ac:dyDescent="0.25">
      <c r="A60" t="s">
        <v>142</v>
      </c>
    </row>
    <row r="61" spans="1:1" hidden="1" x14ac:dyDescent="0.25">
      <c r="A61" t="s">
        <v>143</v>
      </c>
    </row>
    <row r="62" spans="1:1" hidden="1" x14ac:dyDescent="0.25">
      <c r="A62" t="s">
        <v>144</v>
      </c>
    </row>
    <row r="64" spans="1:1" x14ac:dyDescent="0.25">
      <c r="A64" s="9" t="s">
        <v>98</v>
      </c>
    </row>
    <row r="66" spans="1:9" x14ac:dyDescent="0.25">
      <c r="A66" t="s">
        <v>90</v>
      </c>
      <c r="I66" s="34">
        <f>I12</f>
        <v>2401480.0464085899</v>
      </c>
    </row>
    <row r="67" spans="1:9" x14ac:dyDescent="0.25">
      <c r="A67" t="s">
        <v>97</v>
      </c>
      <c r="I67" s="34">
        <f>-I26</f>
        <v>-287815.2999929667</v>
      </c>
    </row>
    <row r="68" spans="1:9" x14ac:dyDescent="0.25">
      <c r="A68" t="s">
        <v>148</v>
      </c>
      <c r="I68" s="34">
        <f>SUM(I66:I67)</f>
        <v>2113664.7464156235</v>
      </c>
    </row>
  </sheetData>
  <mergeCells count="2">
    <mergeCell ref="B1:E1"/>
    <mergeCell ref="F1:I1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79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topLeftCell="A5" workbookViewId="0">
      <selection activeCell="J9" sqref="J9"/>
    </sheetView>
  </sheetViews>
  <sheetFormatPr defaultRowHeight="15.75" x14ac:dyDescent="0.25"/>
  <cols>
    <col min="1" max="1" width="23.6640625" bestFit="1" customWidth="1"/>
    <col min="2" max="2" width="9.109375" bestFit="1" customWidth="1"/>
    <col min="3" max="4" width="9" bestFit="1" customWidth="1"/>
    <col min="5" max="5" width="10" bestFit="1" customWidth="1"/>
    <col min="6" max="6" width="9" bestFit="1" customWidth="1"/>
    <col min="7" max="8" width="10" bestFit="1" customWidth="1"/>
    <col min="10" max="10" width="8.5546875" bestFit="1" customWidth="1"/>
  </cols>
  <sheetData>
    <row r="2" spans="1:10" ht="23.25" x14ac:dyDescent="0.35">
      <c r="A2" s="42" t="s">
        <v>74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7" t="s">
        <v>99</v>
      </c>
      <c r="J2" s="67" t="s">
        <v>100</v>
      </c>
    </row>
    <row r="3" spans="1:10" ht="23.25" x14ac:dyDescent="0.35">
      <c r="A3" s="42" t="s">
        <v>75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</row>
    <row r="5" spans="1:10" x14ac:dyDescent="0.25">
      <c r="A5" t="s">
        <v>101</v>
      </c>
      <c r="C5" s="34"/>
      <c r="D5" s="34"/>
      <c r="E5" s="34"/>
      <c r="F5" s="34"/>
      <c r="G5" s="34"/>
      <c r="H5" s="34"/>
    </row>
    <row r="6" spans="1:10" x14ac:dyDescent="0.25">
      <c r="A6" t="s">
        <v>102</v>
      </c>
      <c r="C6" s="34"/>
      <c r="D6" s="34"/>
      <c r="E6" s="34"/>
      <c r="F6" s="34"/>
      <c r="G6" s="34"/>
      <c r="H6" s="34"/>
    </row>
    <row r="7" spans="1:10" x14ac:dyDescent="0.25">
      <c r="A7" t="s">
        <v>103</v>
      </c>
      <c r="B7" s="34">
        <f>-'NET OP INC'!$F$1</f>
        <v>-1235000</v>
      </c>
      <c r="C7" s="34">
        <f>PROJECTION!C14</f>
        <v>119925</v>
      </c>
      <c r="D7" s="34">
        <f>PROJECTION!D14</f>
        <v>183847.50565544426</v>
      </c>
      <c r="E7" s="34">
        <f>PROJECTION!E14</f>
        <v>190235.9560019109</v>
      </c>
      <c r="F7" s="34">
        <f>PROJECTION!G14</f>
        <v>324250.91947767319</v>
      </c>
      <c r="G7" s="34">
        <f>PROJECTION!H14</f>
        <v>497083.36670798017</v>
      </c>
      <c r="H7" s="34">
        <f>PROJECTION!I14+BASIS!I5-BASIS!I68</f>
        <v>3519707.2905715713</v>
      </c>
      <c r="I7" s="68">
        <f>IRR(B7:H7)</f>
        <v>0.30636063766321064</v>
      </c>
    </row>
    <row r="8" spans="1:10" x14ac:dyDescent="0.25">
      <c r="A8" t="s">
        <v>104</v>
      </c>
      <c r="B8" s="34">
        <f>-'NET OP INC'!$F$3</f>
        <v>-360000</v>
      </c>
      <c r="C8" s="34">
        <f>PROJECTION!C24</f>
        <v>31635.308246231463</v>
      </c>
      <c r="D8" s="34">
        <f>PROJECTION!D24</f>
        <v>95557.81390167572</v>
      </c>
      <c r="E8" s="34">
        <f>PROJECTION!E24</f>
        <v>101946.26424814237</v>
      </c>
      <c r="F8" s="34">
        <f>PROJECTION!G24</f>
        <v>83881.30224499022</v>
      </c>
      <c r="G8" s="34">
        <f>PROJECTION!H24</f>
        <v>256713.7494752972</v>
      </c>
      <c r="H8" s="34">
        <f>PROJECTION!I24+BASIS!I68</f>
        <v>2387651.4656543499</v>
      </c>
      <c r="I8" s="68">
        <f>IRR(B8:H8)</f>
        <v>0.49452248629368367</v>
      </c>
    </row>
    <row r="9" spans="1:10" x14ac:dyDescent="0.25">
      <c r="A9" t="s">
        <v>105</v>
      </c>
      <c r="B9" s="34">
        <f>-'NET OP INC'!$F$3</f>
        <v>-360000</v>
      </c>
      <c r="C9" s="34">
        <f>PROJECTION!C26</f>
        <v>29677.213288781699</v>
      </c>
      <c r="D9" s="34">
        <f>PROJECTION!D26</f>
        <v>71039.416441055728</v>
      </c>
      <c r="E9" s="34">
        <f>PROJECTION!E26</f>
        <v>74985.882112065548</v>
      </c>
      <c r="F9" s="34">
        <f>PROJECTION!G26</f>
        <v>78131.424435226189</v>
      </c>
      <c r="G9" s="34">
        <f>PROJECTION!H26</f>
        <v>189962.24716918624</v>
      </c>
      <c r="H9" s="34">
        <f>PROJECTION!I26+BASIS!I68</f>
        <v>2314293.5131024658</v>
      </c>
      <c r="I9" s="68">
        <f>IRR(B9:H9)</f>
        <v>0.46205270838987222</v>
      </c>
      <c r="J9" s="34">
        <f>B9+NPV('NET OP INC'!H30,C9:H9)</f>
        <v>1036487.6969541621</v>
      </c>
    </row>
    <row r="12" spans="1:10" x14ac:dyDescent="0.25">
      <c r="C12">
        <f>C9/((1+'NET OP INC'!$H$30)^SUMMARY!C3)</f>
        <v>26263.02060954133</v>
      </c>
      <c r="D12">
        <f>D9/((1+'NET OP INC'!$H$30)^SUMMARY!D3)</f>
        <v>55634.283374622712</v>
      </c>
      <c r="E12">
        <f>E9/((1+'NET OP INC'!$H$30)^SUMMARY!E3)</f>
        <v>51968.977766303193</v>
      </c>
      <c r="F12">
        <f>F9/((1+'NET OP INC'!$H$30)^SUMMARY!F3)</f>
        <v>47919.465826390297</v>
      </c>
      <c r="G12">
        <f>G9/((1+'NET OP INC'!$H$30)^SUMMARY!G3)</f>
        <v>103103.89711585896</v>
      </c>
      <c r="H12">
        <f>PROJECTION!I26/((1+'NET OP INC'!$H$30)^SUMMARY!H3)</f>
        <v>96365.713775751152</v>
      </c>
    </row>
    <row r="13" spans="1:10" x14ac:dyDescent="0.25">
      <c r="E13">
        <f>SUM(C12:E12)</f>
        <v>133866.28175046723</v>
      </c>
      <c r="H13">
        <f>SUM(F12:H12)</f>
        <v>247389.0767180004</v>
      </c>
    </row>
  </sheetData>
  <phoneticPr fontId="0" type="noConversion"/>
  <printOptions horizontalCentered="1" verticalCentered="1"/>
  <pageMargins left="0.75" right="0.75" top="1" bottom="1" header="0.5" footer="0.5"/>
  <pageSetup scale="94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INTRODUCTION</vt:lpstr>
      <vt:lpstr>NET OP INC</vt:lpstr>
      <vt:lpstr>AMORT</vt:lpstr>
      <vt:lpstr>ATCF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7 Example 2C - Exchange</dc:title>
  <dc:creator>Roger J. Brown</dc:creator>
  <cp:lastModifiedBy>Roger J Brown</cp:lastModifiedBy>
  <cp:lastPrinted>2004-02-04T06:53:16Z</cp:lastPrinted>
  <dcterms:created xsi:type="dcterms:W3CDTF">2001-06-29T03:59:06Z</dcterms:created>
  <dcterms:modified xsi:type="dcterms:W3CDTF">2012-04-24T02:25:04Z</dcterms:modified>
</cp:coreProperties>
</file>