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2120" windowHeight="8835"/>
  </bookViews>
  <sheets>
    <sheet name="INTRODUCTION" sheetId="3" r:id="rId1"/>
    <sheet name="LifeEstate" sheetId="1" r:id="rId2"/>
    <sheet name="HECM" sheetId="2" r:id="rId3"/>
  </sheets>
  <calcPr calcId="145621"/>
</workbook>
</file>

<file path=xl/calcChain.xml><?xml version="1.0" encoding="utf-8"?>
<calcChain xmlns="http://schemas.openxmlformats.org/spreadsheetml/2006/main">
  <c r="E13" i="2" l="1"/>
  <c r="E14" i="2" s="1"/>
  <c r="G14" i="2" s="1"/>
  <c r="H14" i="2" s="1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13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14" i="2"/>
  <c r="G13" i="1"/>
  <c r="G17" i="1" s="1"/>
  <c r="G16" i="1"/>
  <c r="K16" i="1"/>
  <c r="G18" i="1"/>
  <c r="K18" i="1" s="1"/>
  <c r="G20" i="1"/>
  <c r="K20" i="1"/>
  <c r="G22" i="1"/>
  <c r="G24" i="1"/>
  <c r="K24" i="1"/>
  <c r="G26" i="1"/>
  <c r="K26" i="1" s="1"/>
  <c r="G28" i="1"/>
  <c r="K28" i="1"/>
  <c r="G30" i="1"/>
  <c r="G32" i="1"/>
  <c r="K32" i="1"/>
  <c r="G14" i="1"/>
  <c r="D8" i="1"/>
  <c r="F8" i="1" s="1"/>
  <c r="K17" i="1" l="1"/>
  <c r="I17" i="1"/>
  <c r="I14" i="1"/>
  <c r="H14" i="1"/>
  <c r="H18" i="1"/>
  <c r="H22" i="1"/>
  <c r="I22" i="1" s="1"/>
  <c r="H26" i="1"/>
  <c r="H30" i="1"/>
  <c r="J30" i="1" s="1"/>
  <c r="J13" i="1"/>
  <c r="D18" i="1"/>
  <c r="D26" i="1"/>
  <c r="D14" i="1"/>
  <c r="J14" i="1"/>
  <c r="J18" i="1"/>
  <c r="J22" i="1"/>
  <c r="J26" i="1"/>
  <c r="D21" i="1"/>
  <c r="D29" i="1"/>
  <c r="D32" i="1"/>
  <c r="J19" i="1"/>
  <c r="J23" i="1"/>
  <c r="J27" i="1"/>
  <c r="J31" i="1"/>
  <c r="D19" i="1"/>
  <c r="D27" i="1"/>
  <c r="H17" i="1"/>
  <c r="H33" i="1"/>
  <c r="J17" i="1"/>
  <c r="J29" i="1"/>
  <c r="D15" i="1"/>
  <c r="D23" i="1"/>
  <c r="D31" i="1"/>
  <c r="H19" i="1"/>
  <c r="H31" i="1"/>
  <c r="D16" i="1"/>
  <c r="H16" i="1"/>
  <c r="I16" i="1" s="1"/>
  <c r="H20" i="1"/>
  <c r="I20" i="1" s="1"/>
  <c r="H24" i="1"/>
  <c r="I24" i="1" s="1"/>
  <c r="H28" i="1"/>
  <c r="I28" i="1" s="1"/>
  <c r="H32" i="1"/>
  <c r="I32" i="1" s="1"/>
  <c r="D22" i="1"/>
  <c r="D30" i="1"/>
  <c r="H13" i="1"/>
  <c r="I13" i="1" s="1"/>
  <c r="H25" i="1"/>
  <c r="D28" i="1"/>
  <c r="J25" i="1"/>
  <c r="H27" i="1"/>
  <c r="D24" i="1"/>
  <c r="D13" i="1"/>
  <c r="J28" i="1"/>
  <c r="J32" i="1"/>
  <c r="C13" i="1"/>
  <c r="D17" i="1"/>
  <c r="D25" i="1"/>
  <c r="D33" i="1"/>
  <c r="H21" i="1"/>
  <c r="H29" i="1"/>
  <c r="D20" i="1"/>
  <c r="J21" i="1"/>
  <c r="J33" i="1"/>
  <c r="H15" i="1"/>
  <c r="J15" i="1" s="1"/>
  <c r="H23" i="1"/>
  <c r="I26" i="1"/>
  <c r="I18" i="1"/>
  <c r="G31" i="1"/>
  <c r="G27" i="1"/>
  <c r="G23" i="1"/>
  <c r="G19" i="1"/>
  <c r="G15" i="1"/>
  <c r="E33" i="2"/>
  <c r="G33" i="2" s="1"/>
  <c r="H33" i="2" s="1"/>
  <c r="E31" i="2"/>
  <c r="G31" i="2" s="1"/>
  <c r="H31" i="2" s="1"/>
  <c r="E29" i="2"/>
  <c r="G29" i="2" s="1"/>
  <c r="H29" i="2" s="1"/>
  <c r="E27" i="2"/>
  <c r="G27" i="2" s="1"/>
  <c r="H27" i="2" s="1"/>
  <c r="E25" i="2"/>
  <c r="G25" i="2" s="1"/>
  <c r="H25" i="2" s="1"/>
  <c r="E23" i="2"/>
  <c r="G23" i="2" s="1"/>
  <c r="H23" i="2" s="1"/>
  <c r="E21" i="2"/>
  <c r="G21" i="2" s="1"/>
  <c r="H21" i="2" s="1"/>
  <c r="E19" i="2"/>
  <c r="G19" i="2" s="1"/>
  <c r="H19" i="2" s="1"/>
  <c r="E17" i="2"/>
  <c r="G17" i="2" s="1"/>
  <c r="H17" i="2" s="1"/>
  <c r="E15" i="2"/>
  <c r="G15" i="2" s="1"/>
  <c r="H15" i="2" s="1"/>
  <c r="K14" i="1"/>
  <c r="K30" i="1"/>
  <c r="K22" i="1"/>
  <c r="G33" i="1"/>
  <c r="G29" i="1"/>
  <c r="G25" i="1"/>
  <c r="G21" i="1"/>
  <c r="G13" i="2"/>
  <c r="H13" i="2" s="1"/>
  <c r="E32" i="2"/>
  <c r="G32" i="2" s="1"/>
  <c r="H32" i="2" s="1"/>
  <c r="E30" i="2"/>
  <c r="G30" i="2" s="1"/>
  <c r="H30" i="2" s="1"/>
  <c r="E28" i="2"/>
  <c r="G28" i="2" s="1"/>
  <c r="H28" i="2" s="1"/>
  <c r="E26" i="2"/>
  <c r="G26" i="2" s="1"/>
  <c r="H26" i="2" s="1"/>
  <c r="E24" i="2"/>
  <c r="G24" i="2" s="1"/>
  <c r="H24" i="2" s="1"/>
  <c r="E22" i="2"/>
  <c r="G22" i="2" s="1"/>
  <c r="H22" i="2" s="1"/>
  <c r="E20" i="2"/>
  <c r="G20" i="2" s="1"/>
  <c r="H20" i="2" s="1"/>
  <c r="E18" i="2"/>
  <c r="G18" i="2" s="1"/>
  <c r="H18" i="2" s="1"/>
  <c r="E16" i="2"/>
  <c r="G16" i="2" s="1"/>
  <c r="H16" i="2" s="1"/>
  <c r="I21" i="1" l="1"/>
  <c r="K21" i="1"/>
  <c r="I30" i="1"/>
  <c r="J24" i="1"/>
  <c r="I15" i="1"/>
  <c r="K15" i="1"/>
  <c r="J20" i="1"/>
  <c r="K25" i="1"/>
  <c r="I25" i="1"/>
  <c r="I29" i="1"/>
  <c r="K29" i="1"/>
  <c r="I19" i="1"/>
  <c r="K19" i="1"/>
  <c r="J16" i="1"/>
  <c r="K33" i="1"/>
  <c r="I33" i="1"/>
  <c r="K23" i="1"/>
  <c r="I23" i="1"/>
  <c r="K27" i="1"/>
  <c r="I27" i="1"/>
  <c r="I31" i="1"/>
  <c r="K31" i="1"/>
  <c r="C21" i="1"/>
  <c r="E21" i="1" s="1"/>
  <c r="C29" i="1"/>
  <c r="E29" i="1" s="1"/>
  <c r="C16" i="1"/>
  <c r="E16" i="1" s="1"/>
  <c r="C24" i="1"/>
  <c r="E24" i="1" s="1"/>
  <c r="C32" i="1"/>
  <c r="E32" i="1" s="1"/>
  <c r="C22" i="1"/>
  <c r="E22" i="1" s="1"/>
  <c r="C30" i="1"/>
  <c r="E30" i="1" s="1"/>
  <c r="C15" i="1"/>
  <c r="E15" i="1" s="1"/>
  <c r="C23" i="1"/>
  <c r="E23" i="1" s="1"/>
  <c r="C27" i="1"/>
  <c r="E27" i="1" s="1"/>
  <c r="C17" i="1"/>
  <c r="E17" i="1" s="1"/>
  <c r="C25" i="1"/>
  <c r="E25" i="1" s="1"/>
  <c r="C33" i="1"/>
  <c r="E33" i="1" s="1"/>
  <c r="C20" i="1"/>
  <c r="E20" i="1" s="1"/>
  <c r="C28" i="1"/>
  <c r="E28" i="1" s="1"/>
  <c r="C31" i="1"/>
  <c r="E31" i="1" s="1"/>
  <c r="C18" i="1"/>
  <c r="E18" i="1" s="1"/>
  <c r="C26" i="1"/>
  <c r="E26" i="1" s="1"/>
  <c r="C14" i="1"/>
  <c r="E14" i="1" s="1"/>
  <c r="C19" i="1"/>
  <c r="E19" i="1" s="1"/>
</calcChain>
</file>

<file path=xl/sharedStrings.xml><?xml version="1.0" encoding="utf-8"?>
<sst xmlns="http://schemas.openxmlformats.org/spreadsheetml/2006/main" count="44" uniqueCount="34">
  <si>
    <t>Age</t>
  </si>
  <si>
    <t>Value</t>
  </si>
  <si>
    <t>Year #</t>
  </si>
  <si>
    <t>Down Pmt</t>
  </si>
  <si>
    <t>Growth</t>
  </si>
  <si>
    <t>Interest Rt</t>
  </si>
  <si>
    <t>Total Amort</t>
  </si>
  <si>
    <t>Life Expect</t>
  </si>
  <si>
    <t>Occ Cost</t>
  </si>
  <si>
    <t>Income</t>
  </si>
  <si>
    <t>Qual Ratio</t>
  </si>
  <si>
    <t>Max Pmt</t>
  </si>
  <si>
    <t>Max Loan</t>
  </si>
  <si>
    <t>Prop Val</t>
  </si>
  <si>
    <t>Net Invest</t>
  </si>
  <si>
    <t>Ann Return</t>
  </si>
  <si>
    <t>Lg House</t>
  </si>
  <si>
    <t>Difference</t>
  </si>
  <si>
    <t>Loan Bal</t>
  </si>
  <si>
    <t>PV of Bequest</t>
  </si>
  <si>
    <t>Discount Rt</t>
  </si>
  <si>
    <t>Income Viewpoint</t>
  </si>
  <si>
    <t>Larger House Viewpoint</t>
  </si>
  <si>
    <t>LTV Ratio</t>
  </si>
  <si>
    <t>Balance</t>
  </si>
  <si>
    <t>Mo Pmt</t>
  </si>
  <si>
    <t>w/Growth</t>
  </si>
  <si>
    <t>Data2</t>
  </si>
  <si>
    <t>Data3</t>
  </si>
  <si>
    <t>Loan</t>
  </si>
  <si>
    <t>Payments</t>
  </si>
  <si>
    <t>End of</t>
  </si>
  <si>
    <t>By changing the value of highlighted cells the user changes the outcome of the arrangement.</t>
  </si>
  <si>
    <t>This workbook demonstrates the Chapter 14 illustrations of Home Equity Conversion Mortgage (HECM) and Life Estate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</si>
</sst>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7" formatCode="_(* #,##0_);_(* \(#,##0\);_(* &quot;-&quot;??_);_(@_)"/>
  </numFmts>
  <fonts count="3" x14ac:knownFonts="1">
    <font>
      <sz val="10"/>
      <name val="Arial"/>
    </font>
    <font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0" fontId="0" fillId="2" borderId="0" xfId="2" applyNumberFormat="1" applyFont="1" applyFill="1"/>
    <xf numFmtId="167" fontId="0" fillId="2" borderId="0" xfId="1" applyNumberFormat="1" applyFont="1" applyFill="1"/>
    <xf numFmtId="1" fontId="0" fillId="2" borderId="0" xfId="1" applyNumberFormat="1" applyFont="1" applyFill="1"/>
    <xf numFmtId="9" fontId="0" fillId="2" borderId="0" xfId="2" applyNumberFormat="1" applyFont="1" applyFill="1"/>
    <xf numFmtId="9" fontId="0" fillId="0" borderId="0" xfId="2" applyNumberFormat="1" applyFont="1" applyFill="1"/>
    <xf numFmtId="1" fontId="0" fillId="2" borderId="0" xfId="2" applyNumberFormat="1" applyFont="1" applyFill="1"/>
    <xf numFmtId="1" fontId="0" fillId="2" borderId="0" xfId="1" applyNumberFormat="1" applyFont="1" applyFill="1" applyAlignment="1">
      <alignment horizontal="center"/>
    </xf>
    <xf numFmtId="0" fontId="0" fillId="0" borderId="0" xfId="0" applyAlignment="1">
      <alignment wrapText="1"/>
    </xf>
    <xf numFmtId="10" fontId="0" fillId="0" borderId="1" xfId="2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/>
  </sheetViews>
  <sheetFormatPr defaultRowHeight="12.75" x14ac:dyDescent="0.2"/>
  <cols>
    <col min="1" max="1" width="130" customWidth="1"/>
  </cols>
  <sheetData>
    <row r="1" spans="1:1" x14ac:dyDescent="0.2">
      <c r="A1" s="11" t="s">
        <v>33</v>
      </c>
    </row>
    <row r="2" spans="1:1" x14ac:dyDescent="0.2">
      <c r="A2" s="11"/>
    </row>
    <row r="3" spans="1:1" x14ac:dyDescent="0.2">
      <c r="A3" t="s">
        <v>32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="90" workbookViewId="0"/>
  </sheetViews>
  <sheetFormatPr defaultRowHeight="12.75" x14ac:dyDescent="0.2"/>
  <cols>
    <col min="1" max="1" width="11.28515625" bestFit="1" customWidth="1"/>
    <col min="2" max="2" width="10.28515625" style="1" bestFit="1" customWidth="1"/>
    <col min="3" max="3" width="9.85546875" bestFit="1" customWidth="1"/>
    <col min="5" max="5" width="10.28515625" customWidth="1"/>
    <col min="6" max="6" width="10.140625" customWidth="1"/>
    <col min="10" max="10" width="12.7109375" bestFit="1" customWidth="1"/>
    <col min="11" max="11" width="10.28515625" bestFit="1" customWidth="1"/>
  </cols>
  <sheetData>
    <row r="1" spans="1:11" x14ac:dyDescent="0.2">
      <c r="A1" t="s">
        <v>3</v>
      </c>
      <c r="B1" s="6">
        <v>35000</v>
      </c>
    </row>
    <row r="2" spans="1:11" x14ac:dyDescent="0.2">
      <c r="A2" t="s">
        <v>4</v>
      </c>
      <c r="B2" s="4">
        <v>0.04</v>
      </c>
    </row>
    <row r="3" spans="1:11" x14ac:dyDescent="0.2">
      <c r="A3" t="s">
        <v>5</v>
      </c>
      <c r="B3" s="4">
        <v>0.06</v>
      </c>
    </row>
    <row r="4" spans="1:11" x14ac:dyDescent="0.2">
      <c r="A4" t="s">
        <v>6</v>
      </c>
      <c r="B4" s="5">
        <v>360</v>
      </c>
    </row>
    <row r="5" spans="1:11" x14ac:dyDescent="0.2">
      <c r="A5" t="s">
        <v>7</v>
      </c>
      <c r="B5" s="5">
        <v>6</v>
      </c>
    </row>
    <row r="6" spans="1:11" x14ac:dyDescent="0.2">
      <c r="A6" t="s">
        <v>8</v>
      </c>
      <c r="B6" s="4">
        <v>0.04</v>
      </c>
    </row>
    <row r="7" spans="1:11" x14ac:dyDescent="0.2">
      <c r="A7" t="s">
        <v>9</v>
      </c>
      <c r="B7" s="6">
        <v>2500</v>
      </c>
    </row>
    <row r="8" spans="1:11" x14ac:dyDescent="0.2">
      <c r="A8" t="s">
        <v>10</v>
      </c>
      <c r="B8" s="7">
        <v>0.4</v>
      </c>
      <c r="C8" t="s">
        <v>11</v>
      </c>
      <c r="D8">
        <f>B7*B8</f>
        <v>1000</v>
      </c>
      <c r="E8" t="s">
        <v>12</v>
      </c>
      <c r="F8" s="1">
        <f>($D$8*(1-(1+$B$3/12)^-$B$4))/($B$3/12)</f>
        <v>166791.61439233349</v>
      </c>
    </row>
    <row r="9" spans="1:11" x14ac:dyDescent="0.2">
      <c r="A9" t="s">
        <v>20</v>
      </c>
      <c r="B9" s="7">
        <v>0.12</v>
      </c>
    </row>
    <row r="10" spans="1:11" x14ac:dyDescent="0.2">
      <c r="B10" s="8"/>
    </row>
    <row r="11" spans="1:11" ht="13.5" thickBot="1" x14ac:dyDescent="0.25">
      <c r="B11" s="12" t="s">
        <v>21</v>
      </c>
      <c r="C11" s="12"/>
      <c r="D11" s="12"/>
      <c r="E11" s="12"/>
      <c r="G11" s="13" t="s">
        <v>22</v>
      </c>
      <c r="H11" s="13"/>
      <c r="I11" s="13"/>
      <c r="J11" s="13"/>
      <c r="K11" s="13"/>
    </row>
    <row r="12" spans="1:11" s="2" customFormat="1" x14ac:dyDescent="0.2">
      <c r="A12" s="2" t="s">
        <v>2</v>
      </c>
      <c r="B12" s="3" t="s">
        <v>0</v>
      </c>
      <c r="C12" s="2" t="s">
        <v>13</v>
      </c>
      <c r="D12" s="2" t="s">
        <v>14</v>
      </c>
      <c r="E12" s="2" t="s">
        <v>15</v>
      </c>
      <c r="G12" s="2" t="s">
        <v>16</v>
      </c>
      <c r="H12" s="2" t="s">
        <v>18</v>
      </c>
      <c r="I12" s="2" t="s">
        <v>17</v>
      </c>
      <c r="J12" s="2" t="s">
        <v>19</v>
      </c>
      <c r="K12" s="2" t="s">
        <v>15</v>
      </c>
    </row>
    <row r="13" spans="1:11" x14ac:dyDescent="0.2">
      <c r="A13">
        <v>0</v>
      </c>
      <c r="B13" s="1">
        <v>75</v>
      </c>
      <c r="C13" s="1">
        <f>B1+F8</f>
        <v>201791.61439233349</v>
      </c>
      <c r="D13" s="1">
        <f>$F$8</f>
        <v>166791.61439233349</v>
      </c>
      <c r="G13" s="1">
        <f>(B8*B7*12)/B6</f>
        <v>300000</v>
      </c>
      <c r="H13" s="1">
        <f>$F$8*((((1+$B$3/12)^$B$4)-((1+$B$3/12)^(A13*12)))/(((1+$B$3/12)^$B$4)-1))</f>
        <v>166791.61439233349</v>
      </c>
      <c r="I13" s="1">
        <f>G13-H13</f>
        <v>133208.38560766651</v>
      </c>
      <c r="J13" s="1">
        <f>(($B$1+$F$8)*((1+$B$2)^A13)-H13)/((1+$B$9/12)^(A13*12))</f>
        <v>35000</v>
      </c>
      <c r="K13" s="1"/>
    </row>
    <row r="14" spans="1:11" x14ac:dyDescent="0.2">
      <c r="A14">
        <v>1</v>
      </c>
      <c r="B14" s="1">
        <v>76</v>
      </c>
      <c r="C14" s="1">
        <f t="shared" ref="C14:C33" si="0">$C$13*(1+$B$2)^A14</f>
        <v>209863.27896802683</v>
      </c>
      <c r="D14" s="1">
        <f t="shared" ref="D14:D33" si="1">$F$8</f>
        <v>166791.61439233349</v>
      </c>
      <c r="E14">
        <f t="shared" ref="E14:E33" si="2">LN(C14/D14)/A14</f>
        <v>0.22971105092389257</v>
      </c>
      <c r="G14" s="1">
        <f t="shared" ref="G14:G33" si="3">$G$13*(1+$B$2)^A14</f>
        <v>312000</v>
      </c>
      <c r="H14" s="1">
        <f t="shared" ref="H14:H33" si="4">$F$8*((((1+$B$3/12)^$B$4)-((1+$B$3/12)^(A14*12)))/(((1+$B$3/12)^$B$4)-1))</f>
        <v>164743.39383250012</v>
      </c>
      <c r="I14" s="1">
        <f t="shared" ref="I14:I33" si="5">G14-H14</f>
        <v>147256.60616749988</v>
      </c>
      <c r="J14" s="1">
        <f t="shared" ref="J14:J33" si="6">(($B$1+$F$8)*((1+$B$2)^A14)-H14)/((1+$B$9/12)^(A14*12))</f>
        <v>40041.607107575903</v>
      </c>
      <c r="K14">
        <f t="shared" ref="K14:K33" si="7">(LN(G14/($G$13-$B$1)))/A14</f>
        <v>0.1632733618232601</v>
      </c>
    </row>
    <row r="15" spans="1:11" x14ac:dyDescent="0.2">
      <c r="A15">
        <v>2</v>
      </c>
      <c r="B15" s="1">
        <v>77</v>
      </c>
      <c r="C15" s="1">
        <f t="shared" si="0"/>
        <v>218257.81012674794</v>
      </c>
      <c r="D15" s="1">
        <f t="shared" si="1"/>
        <v>166791.61439233349</v>
      </c>
      <c r="E15">
        <f t="shared" si="2"/>
        <v>0.134465882038587</v>
      </c>
      <c r="G15" s="1">
        <f t="shared" si="3"/>
        <v>324480.00000000006</v>
      </c>
      <c r="H15" s="1">
        <f t="shared" si="4"/>
        <v>162568.84351032041</v>
      </c>
      <c r="I15" s="1">
        <f t="shared" si="5"/>
        <v>161911.15648967965</v>
      </c>
      <c r="J15" s="1">
        <f t="shared" si="6"/>
        <v>43858.743778328717</v>
      </c>
      <c r="K15">
        <f t="shared" si="7"/>
        <v>0.10124703748827081</v>
      </c>
    </row>
    <row r="16" spans="1:11" x14ac:dyDescent="0.2">
      <c r="A16">
        <v>3</v>
      </c>
      <c r="B16" s="1">
        <v>78</v>
      </c>
      <c r="C16" s="1">
        <f t="shared" si="0"/>
        <v>226988.12253181785</v>
      </c>
      <c r="D16" s="1">
        <f t="shared" si="1"/>
        <v>166791.61439233349</v>
      </c>
      <c r="E16">
        <f t="shared" si="2"/>
        <v>0.10271749241015178</v>
      </c>
      <c r="G16" s="1">
        <f t="shared" si="3"/>
        <v>337459.20000000001</v>
      </c>
      <c r="H16" s="1">
        <f t="shared" si="4"/>
        <v>160260.17168247935</v>
      </c>
      <c r="I16" s="1">
        <f t="shared" si="5"/>
        <v>177199.02831752066</v>
      </c>
      <c r="J16" s="1">
        <f t="shared" si="6"/>
        <v>46637.829686104102</v>
      </c>
      <c r="K16">
        <f t="shared" si="7"/>
        <v>8.0571596043274282E-2</v>
      </c>
    </row>
    <row r="17" spans="1:11" x14ac:dyDescent="0.2">
      <c r="A17">
        <v>4</v>
      </c>
      <c r="B17" s="1">
        <v>79</v>
      </c>
      <c r="C17" s="1">
        <f t="shared" si="0"/>
        <v>236067.64743309058</v>
      </c>
      <c r="D17" s="1">
        <f t="shared" si="1"/>
        <v>166791.61439233349</v>
      </c>
      <c r="E17">
        <f t="shared" si="2"/>
        <v>8.6843297595934149E-2</v>
      </c>
      <c r="G17" s="1">
        <f t="shared" si="3"/>
        <v>350957.56800000009</v>
      </c>
      <c r="H17" s="1">
        <f t="shared" si="4"/>
        <v>157809.10602798391</v>
      </c>
      <c r="I17" s="1">
        <f t="shared" si="5"/>
        <v>193148.46197201617</v>
      </c>
      <c r="J17" s="1">
        <f t="shared" si="6"/>
        <v>48540.674591742965</v>
      </c>
      <c r="K17">
        <f t="shared" si="7"/>
        <v>7.023387532077606E-2</v>
      </c>
    </row>
    <row r="18" spans="1:11" x14ac:dyDescent="0.2">
      <c r="A18">
        <v>5</v>
      </c>
      <c r="B18" s="1">
        <v>80</v>
      </c>
      <c r="C18" s="1">
        <f t="shared" si="0"/>
        <v>245510.35333041422</v>
      </c>
      <c r="D18" s="1">
        <f t="shared" si="1"/>
        <v>166791.61439233349</v>
      </c>
      <c r="E18">
        <f t="shared" si="2"/>
        <v>7.7318780707403584E-2</v>
      </c>
      <c r="G18" s="1">
        <f t="shared" si="3"/>
        <v>364995.87072000012</v>
      </c>
      <c r="H18" s="1">
        <f t="shared" si="4"/>
        <v>155206.86400718291</v>
      </c>
      <c r="I18" s="1">
        <f t="shared" si="5"/>
        <v>209789.00671281721</v>
      </c>
      <c r="J18" s="1">
        <f t="shared" si="6"/>
        <v>49707.52101581225</v>
      </c>
      <c r="K18">
        <f t="shared" si="7"/>
        <v>6.4031242887277129E-2</v>
      </c>
    </row>
    <row r="19" spans="1:11" x14ac:dyDescent="0.2">
      <c r="A19">
        <v>6</v>
      </c>
      <c r="B19" s="1">
        <v>81</v>
      </c>
      <c r="C19" s="1">
        <f t="shared" si="0"/>
        <v>255330.76746363079</v>
      </c>
      <c r="D19" s="1">
        <f t="shared" si="1"/>
        <v>166791.61439233349</v>
      </c>
      <c r="E19">
        <f t="shared" si="2"/>
        <v>7.0969102781716545E-2</v>
      </c>
      <c r="G19" s="1">
        <f t="shared" si="3"/>
        <v>379595.70554880012</v>
      </c>
      <c r="H19" s="1">
        <f t="shared" si="4"/>
        <v>152444.1213925971</v>
      </c>
      <c r="I19" s="1">
        <f t="shared" si="5"/>
        <v>227151.58415620303</v>
      </c>
      <c r="J19" s="1">
        <f t="shared" si="6"/>
        <v>50259.723826237627</v>
      </c>
      <c r="K19">
        <f t="shared" si="7"/>
        <v>5.989615459827783E-2</v>
      </c>
    </row>
    <row r="20" spans="1:11" x14ac:dyDescent="0.2">
      <c r="A20">
        <v>7</v>
      </c>
      <c r="B20" s="1">
        <v>82</v>
      </c>
      <c r="C20" s="1">
        <f t="shared" si="0"/>
        <v>265543.99816217599</v>
      </c>
      <c r="D20" s="1">
        <f t="shared" si="1"/>
        <v>166791.61439233349</v>
      </c>
      <c r="E20">
        <f t="shared" si="2"/>
        <v>6.6433618549082918E-2</v>
      </c>
      <c r="G20" s="1">
        <f t="shared" si="3"/>
        <v>394779.53377075208</v>
      </c>
      <c r="H20" s="1">
        <f t="shared" si="4"/>
        <v>149510.9788587988</v>
      </c>
      <c r="I20" s="1">
        <f t="shared" si="5"/>
        <v>245268.55491195328</v>
      </c>
      <c r="J20" s="1">
        <f t="shared" si="6"/>
        <v>50302.10917335398</v>
      </c>
      <c r="K20">
        <f t="shared" si="7"/>
        <v>5.6942520106135444E-2</v>
      </c>
    </row>
    <row r="21" spans="1:11" x14ac:dyDescent="0.2">
      <c r="A21">
        <v>8</v>
      </c>
      <c r="B21" s="1">
        <v>83</v>
      </c>
      <c r="C21" s="1">
        <f t="shared" si="0"/>
        <v>276165.7580886631</v>
      </c>
      <c r="D21" s="1">
        <f t="shared" si="1"/>
        <v>166791.61439233349</v>
      </c>
      <c r="E21">
        <f t="shared" si="2"/>
        <v>6.303200537460775E-2</v>
      </c>
      <c r="G21" s="1">
        <f t="shared" si="3"/>
        <v>410570.71512158221</v>
      </c>
      <c r="H21" s="1">
        <f t="shared" si="4"/>
        <v>146396.92651162916</v>
      </c>
      <c r="I21" s="1">
        <f t="shared" si="5"/>
        <v>264173.78860995302</v>
      </c>
      <c r="J21" s="1">
        <f t="shared" si="6"/>
        <v>49925.050309638624</v>
      </c>
      <c r="K21">
        <f t="shared" si="7"/>
        <v>5.4727294237028691E-2</v>
      </c>
    </row>
    <row r="22" spans="1:11" x14ac:dyDescent="0.2">
      <c r="A22">
        <v>9</v>
      </c>
      <c r="B22" s="1">
        <v>84</v>
      </c>
      <c r="C22" s="1">
        <f t="shared" si="0"/>
        <v>287212.38841220964</v>
      </c>
      <c r="D22" s="1">
        <f t="shared" si="1"/>
        <v>166791.61439233349</v>
      </c>
      <c r="E22">
        <f t="shared" si="2"/>
        <v>6.0386306238904813E-2</v>
      </c>
      <c r="G22" s="1">
        <f t="shared" si="3"/>
        <v>426993.54372644558</v>
      </c>
      <c r="H22" s="1">
        <f t="shared" si="4"/>
        <v>143090.80622965458</v>
      </c>
      <c r="I22" s="1">
        <f t="shared" si="5"/>
        <v>283902.737496791</v>
      </c>
      <c r="J22" s="1">
        <f t="shared" si="6"/>
        <v>49206.293496236576</v>
      </c>
      <c r="K22">
        <f t="shared" si="7"/>
        <v>5.3004340783279008E-2</v>
      </c>
    </row>
    <row r="23" spans="1:11" x14ac:dyDescent="0.2">
      <c r="A23">
        <v>10</v>
      </c>
      <c r="B23" s="1">
        <v>85</v>
      </c>
      <c r="C23" s="1">
        <f t="shared" si="0"/>
        <v>298700.883948698</v>
      </c>
      <c r="D23" s="1">
        <f t="shared" si="1"/>
        <v>166791.61439233349</v>
      </c>
      <c r="E23">
        <f t="shared" si="2"/>
        <v>5.8269746930342467E-2</v>
      </c>
      <c r="G23" s="1">
        <f t="shared" si="3"/>
        <v>444073.28547550336</v>
      </c>
      <c r="H23" s="1">
        <f t="shared" si="4"/>
        <v>139580.77168292695</v>
      </c>
      <c r="I23" s="1">
        <f t="shared" si="5"/>
        <v>304492.51379257638</v>
      </c>
      <c r="J23" s="1">
        <f t="shared" si="6"/>
        <v>48212.56335958319</v>
      </c>
      <c r="K23">
        <f t="shared" si="7"/>
        <v>5.1625978020279226E-2</v>
      </c>
    </row>
    <row r="24" spans="1:11" x14ac:dyDescent="0.2">
      <c r="A24">
        <v>11</v>
      </c>
      <c r="B24" s="1">
        <v>86</v>
      </c>
      <c r="C24" s="1">
        <f t="shared" si="0"/>
        <v>310648.91930664593</v>
      </c>
      <c r="D24" s="1">
        <f t="shared" si="1"/>
        <v>166791.61439233349</v>
      </c>
      <c r="E24">
        <f t="shared" si="2"/>
        <v>5.6538016586973265E-2</v>
      </c>
      <c r="G24" s="1">
        <f t="shared" si="3"/>
        <v>461836.21689452347</v>
      </c>
      <c r="H24" s="1">
        <f t="shared" si="4"/>
        <v>135854.2458857884</v>
      </c>
      <c r="I24" s="1">
        <f t="shared" si="5"/>
        <v>325981.97100873507</v>
      </c>
      <c r="J24" s="1">
        <f t="shared" si="6"/>
        <v>47000.973662469194</v>
      </c>
      <c r="K24">
        <f t="shared" si="7"/>
        <v>5.0498226668733957E-2</v>
      </c>
    </row>
    <row r="25" spans="1:11" x14ac:dyDescent="0.2">
      <c r="A25">
        <v>12</v>
      </c>
      <c r="B25" s="1">
        <v>87</v>
      </c>
      <c r="C25" s="1">
        <f t="shared" si="0"/>
        <v>323074.87607891182</v>
      </c>
      <c r="D25" s="1">
        <f t="shared" si="1"/>
        <v>166791.61439233349</v>
      </c>
      <c r="E25">
        <f t="shared" si="2"/>
        <v>5.5094907967498948E-2</v>
      </c>
      <c r="G25" s="1">
        <f t="shared" si="3"/>
        <v>480309.6655703045</v>
      </c>
      <c r="H25" s="1">
        <f t="shared" si="4"/>
        <v>131897.87613162573</v>
      </c>
      <c r="I25" s="1">
        <f t="shared" si="5"/>
        <v>348411.78943867877</v>
      </c>
      <c r="J25" s="1">
        <f t="shared" si="6"/>
        <v>45620.266444676447</v>
      </c>
      <c r="K25">
        <f t="shared" si="7"/>
        <v>4.955843387577958E-2</v>
      </c>
    </row>
    <row r="26" spans="1:11" x14ac:dyDescent="0.2">
      <c r="A26">
        <v>13</v>
      </c>
      <c r="B26" s="1">
        <v>88</v>
      </c>
      <c r="C26" s="1">
        <f t="shared" si="0"/>
        <v>335997.87112206832</v>
      </c>
      <c r="D26" s="1">
        <f t="shared" si="1"/>
        <v>166791.61439233349</v>
      </c>
      <c r="E26">
        <f t="shared" si="2"/>
        <v>5.3873816058712984E-2</v>
      </c>
      <c r="G26" s="1">
        <f t="shared" si="3"/>
        <v>499522.05219311675</v>
      </c>
      <c r="H26" s="1">
        <f t="shared" si="4"/>
        <v>127697.48614809943</v>
      </c>
      <c r="I26" s="1">
        <f t="shared" si="5"/>
        <v>371824.56604501733</v>
      </c>
      <c r="J26" s="1">
        <f t="shared" si="6"/>
        <v>44111.899824422275</v>
      </c>
      <c r="K26">
        <f t="shared" si="7"/>
        <v>4.8763224589433565E-2</v>
      </c>
    </row>
    <row r="27" spans="1:11" x14ac:dyDescent="0.2">
      <c r="A27">
        <v>14</v>
      </c>
      <c r="B27" s="1">
        <v>89</v>
      </c>
      <c r="C27" s="1">
        <f t="shared" si="0"/>
        <v>349437.78596695105</v>
      </c>
      <c r="D27" s="1">
        <f t="shared" si="1"/>
        <v>166791.61439233349</v>
      </c>
      <c r="E27">
        <f t="shared" si="2"/>
        <v>5.2827165851182148E-2</v>
      </c>
      <c r="G27" s="1">
        <f t="shared" si="3"/>
        <v>519502.93428084138</v>
      </c>
      <c r="H27" s="1">
        <f t="shared" si="4"/>
        <v>123238.02530141168</v>
      </c>
      <c r="I27" s="1">
        <f t="shared" si="5"/>
        <v>396264.90897942969</v>
      </c>
      <c r="J27" s="1">
        <f t="shared" si="6"/>
        <v>42511.00239391232</v>
      </c>
      <c r="K27">
        <f t="shared" si="7"/>
        <v>4.8081616629708397E-2</v>
      </c>
    </row>
    <row r="28" spans="1:11" x14ac:dyDescent="0.2">
      <c r="A28">
        <v>15</v>
      </c>
      <c r="B28" s="1">
        <v>90</v>
      </c>
      <c r="C28" s="1">
        <f t="shared" si="0"/>
        <v>363415.29740562907</v>
      </c>
      <c r="D28" s="1">
        <f t="shared" si="1"/>
        <v>166791.61439233349</v>
      </c>
      <c r="E28">
        <f t="shared" si="2"/>
        <v>5.1920069004655421E-2</v>
      </c>
      <c r="G28" s="1">
        <f t="shared" si="3"/>
        <v>540283.05165207502</v>
      </c>
      <c r="H28" s="1">
        <f t="shared" si="4"/>
        <v>118503.51466760483</v>
      </c>
      <c r="I28" s="1">
        <f t="shared" si="5"/>
        <v>421779.53698447021</v>
      </c>
      <c r="J28" s="1">
        <f t="shared" si="6"/>
        <v>40847.210055411364</v>
      </c>
      <c r="K28">
        <f t="shared" si="7"/>
        <v>4.7490889731279927E-2</v>
      </c>
    </row>
    <row r="29" spans="1:11" x14ac:dyDescent="0.2">
      <c r="A29">
        <v>16</v>
      </c>
      <c r="B29" s="1">
        <v>91</v>
      </c>
      <c r="C29" s="1">
        <f t="shared" si="0"/>
        <v>377951.90930185426</v>
      </c>
      <c r="D29" s="1">
        <f t="shared" si="1"/>
        <v>166791.61439233349</v>
      </c>
      <c r="E29">
        <f t="shared" si="2"/>
        <v>5.1126359263944543E-2</v>
      </c>
      <c r="G29" s="1">
        <f t="shared" si="3"/>
        <v>561894.37371815811</v>
      </c>
      <c r="H29" s="1">
        <f t="shared" si="4"/>
        <v>113476.98977765556</v>
      </c>
      <c r="I29" s="1">
        <f t="shared" si="5"/>
        <v>448417.38394050254</v>
      </c>
      <c r="J29" s="1">
        <f t="shared" si="6"/>
        <v>39145.39929745948</v>
      </c>
      <c r="K29">
        <f t="shared" si="7"/>
        <v>4.6974003695155017E-2</v>
      </c>
    </row>
    <row r="30" spans="1:11" x14ac:dyDescent="0.2">
      <c r="A30">
        <v>17</v>
      </c>
      <c r="B30" s="1">
        <v>92</v>
      </c>
      <c r="C30" s="1">
        <f t="shared" si="0"/>
        <v>393069.98567392846</v>
      </c>
      <c r="D30" s="1">
        <f t="shared" si="1"/>
        <v>166791.61439233349</v>
      </c>
      <c r="E30">
        <f t="shared" si="2"/>
        <v>5.0426027139787881E-2</v>
      </c>
      <c r="G30" s="1">
        <f t="shared" si="3"/>
        <v>584370.14866688452</v>
      </c>
      <c r="H30" s="1">
        <f t="shared" si="4"/>
        <v>108140.4398312118</v>
      </c>
      <c r="I30" s="1">
        <f t="shared" si="5"/>
        <v>476229.7088356727</v>
      </c>
      <c r="J30" s="1">
        <f t="shared" si="6"/>
        <v>37426.329276763274</v>
      </c>
      <c r="K30">
        <f t="shared" si="7"/>
        <v>4.6517927780927171E-2</v>
      </c>
    </row>
    <row r="31" spans="1:11" x14ac:dyDescent="0.2">
      <c r="A31">
        <v>18</v>
      </c>
      <c r="B31" s="1">
        <v>93</v>
      </c>
      <c r="C31" s="1">
        <f t="shared" si="0"/>
        <v>408792.78510088567</v>
      </c>
      <c r="D31" s="1">
        <f t="shared" si="1"/>
        <v>166791.61439233349</v>
      </c>
      <c r="E31">
        <f t="shared" si="2"/>
        <v>4.9803509696093082E-2</v>
      </c>
      <c r="G31" s="1">
        <f t="shared" si="3"/>
        <v>607744.95461355988</v>
      </c>
      <c r="H31" s="1">
        <f t="shared" si="4"/>
        <v>102474.74316116575</v>
      </c>
      <c r="I31" s="1">
        <f t="shared" si="5"/>
        <v>505270.21145239414</v>
      </c>
      <c r="J31" s="1">
        <f t="shared" si="6"/>
        <v>35707.203625570219</v>
      </c>
      <c r="K31">
        <f t="shared" si="7"/>
        <v>4.6112526968280165E-2</v>
      </c>
    </row>
    <row r="32" spans="1:11" x14ac:dyDescent="0.2">
      <c r="A32">
        <v>19</v>
      </c>
      <c r="B32" s="1">
        <v>94</v>
      </c>
      <c r="C32" s="1">
        <f t="shared" si="0"/>
        <v>425144.49650492106</v>
      </c>
      <c r="D32" s="1">
        <f t="shared" si="1"/>
        <v>166791.61439233349</v>
      </c>
      <c r="E32">
        <f t="shared" si="2"/>
        <v>4.9246520404366147E-2</v>
      </c>
      <c r="G32" s="1">
        <f t="shared" si="3"/>
        <v>632054.75279810233</v>
      </c>
      <c r="H32" s="1">
        <f t="shared" si="4"/>
        <v>96459.598717823348</v>
      </c>
      <c r="I32" s="1">
        <f t="shared" si="5"/>
        <v>535595.15408027894</v>
      </c>
      <c r="J32" s="1">
        <f t="shared" si="6"/>
        <v>34002.161625447494</v>
      </c>
      <c r="K32">
        <f t="shared" si="7"/>
        <v>4.5749799925385498E-2</v>
      </c>
    </row>
    <row r="33" spans="1:11" x14ac:dyDescent="0.2">
      <c r="A33">
        <v>20</v>
      </c>
      <c r="B33" s="1">
        <v>95</v>
      </c>
      <c r="C33" s="1">
        <f t="shared" si="0"/>
        <v>442150.27636511793</v>
      </c>
      <c r="D33" s="1">
        <f t="shared" si="1"/>
        <v>166791.61439233349</v>
      </c>
      <c r="E33">
        <f t="shared" si="2"/>
        <v>4.8745230041811902E-2</v>
      </c>
      <c r="G33" s="1">
        <f t="shared" si="3"/>
        <v>657336.94291002641</v>
      </c>
      <c r="H33" s="1">
        <f t="shared" si="4"/>
        <v>90073.453327166688</v>
      </c>
      <c r="I33" s="1">
        <f t="shared" si="5"/>
        <v>567263.48958285968</v>
      </c>
      <c r="J33" s="1">
        <f t="shared" si="6"/>
        <v>32322.707257241284</v>
      </c>
      <c r="K33">
        <f t="shared" si="7"/>
        <v>4.5423345586780288E-2</v>
      </c>
    </row>
  </sheetData>
  <mergeCells count="2">
    <mergeCell ref="B11:E11"/>
    <mergeCell ref="G11:K11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opLeftCell="A3" workbookViewId="0">
      <selection activeCell="A3" sqref="A3"/>
    </sheetView>
  </sheetViews>
  <sheetFormatPr defaultRowHeight="12.75" x14ac:dyDescent="0.2"/>
  <cols>
    <col min="1" max="1" width="10.7109375" bestFit="1" customWidth="1"/>
  </cols>
  <sheetData>
    <row r="1" spans="1:8" x14ac:dyDescent="0.2">
      <c r="C1" s="10" t="s">
        <v>27</v>
      </c>
      <c r="D1" s="10" t="s">
        <v>28</v>
      </c>
    </row>
    <row r="2" spans="1:8" x14ac:dyDescent="0.2">
      <c r="A2" t="s">
        <v>1</v>
      </c>
      <c r="C2" s="6">
        <v>200000</v>
      </c>
      <c r="D2" s="6">
        <v>200000</v>
      </c>
    </row>
    <row r="3" spans="1:8" x14ac:dyDescent="0.2">
      <c r="A3" t="s">
        <v>4</v>
      </c>
      <c r="C3" s="4">
        <v>0</v>
      </c>
      <c r="D3" s="4">
        <v>0.04</v>
      </c>
    </row>
    <row r="4" spans="1:8" x14ac:dyDescent="0.2">
      <c r="A4" t="s">
        <v>5</v>
      </c>
      <c r="C4" s="4">
        <v>0.06</v>
      </c>
      <c r="D4" s="4">
        <v>0.06</v>
      </c>
    </row>
    <row r="5" spans="1:8" x14ac:dyDescent="0.2">
      <c r="A5" t="s">
        <v>6</v>
      </c>
      <c r="C5" s="5">
        <v>360</v>
      </c>
      <c r="D5" s="5">
        <v>360</v>
      </c>
    </row>
    <row r="6" spans="1:8" x14ac:dyDescent="0.2">
      <c r="A6" t="s">
        <v>7</v>
      </c>
      <c r="C6" s="5">
        <v>8</v>
      </c>
      <c r="D6" s="5">
        <v>7</v>
      </c>
    </row>
    <row r="7" spans="1:8" x14ac:dyDescent="0.2">
      <c r="A7" t="s">
        <v>23</v>
      </c>
      <c r="C7" s="7">
        <v>0.6</v>
      </c>
      <c r="D7" s="7">
        <v>0.4</v>
      </c>
    </row>
    <row r="8" spans="1:8" x14ac:dyDescent="0.2">
      <c r="A8" t="s">
        <v>20</v>
      </c>
      <c r="C8" s="7">
        <v>0.12</v>
      </c>
      <c r="D8" s="7">
        <v>0.12</v>
      </c>
    </row>
    <row r="9" spans="1:8" x14ac:dyDescent="0.2">
      <c r="A9" t="s">
        <v>25</v>
      </c>
      <c r="C9" s="9">
        <v>1000</v>
      </c>
      <c r="D9" s="9">
        <v>1000</v>
      </c>
    </row>
    <row r="11" spans="1:8" x14ac:dyDescent="0.2">
      <c r="H11" s="2" t="s">
        <v>31</v>
      </c>
    </row>
    <row r="12" spans="1:8" x14ac:dyDescent="0.2">
      <c r="A12" s="2" t="s">
        <v>2</v>
      </c>
      <c r="B12" s="3" t="s">
        <v>0</v>
      </c>
      <c r="C12" t="s">
        <v>24</v>
      </c>
      <c r="D12" t="s">
        <v>26</v>
      </c>
      <c r="E12" t="s">
        <v>1</v>
      </c>
      <c r="F12" t="s">
        <v>29</v>
      </c>
      <c r="G12" t="s">
        <v>12</v>
      </c>
      <c r="H12" t="s">
        <v>30</v>
      </c>
    </row>
    <row r="13" spans="1:8" x14ac:dyDescent="0.2">
      <c r="A13">
        <v>0</v>
      </c>
      <c r="B13" s="1">
        <v>75</v>
      </c>
      <c r="C13">
        <v>0</v>
      </c>
      <c r="D13">
        <v>0</v>
      </c>
      <c r="E13" s="1">
        <f>D2</f>
        <v>200000</v>
      </c>
      <c r="F13" s="1">
        <f>$D$9*((((1+$D$4/12)^(12*A13))-1)/($D$4/12))</f>
        <v>0</v>
      </c>
      <c r="G13" s="1">
        <f>E13*$D$7</f>
        <v>80000</v>
      </c>
      <c r="H13" s="1">
        <f>IF(G13&gt;F13,F13,0)</f>
        <v>0</v>
      </c>
    </row>
    <row r="14" spans="1:8" x14ac:dyDescent="0.2">
      <c r="A14">
        <v>1</v>
      </c>
      <c r="B14" s="1">
        <v>76</v>
      </c>
      <c r="C14" s="1">
        <f t="shared" ref="C14:C33" si="0">MIN($C$9*(((1+$C$4/12)^(A14*12))-1)/($C$4/12),$C$2*$C$7)</f>
        <v>12335.562372899522</v>
      </c>
      <c r="D14" s="1">
        <f t="shared" ref="D14:D33" si="1">MIN($D$9*(((1+$D$4/12)^(A14*12))-1)/($D$4/12),($D$2*(1+$D$3)^A14)*$D$7)</f>
        <v>12335.562372899522</v>
      </c>
      <c r="E14">
        <f>$E$13*(1+$D$3)^A14</f>
        <v>208000</v>
      </c>
      <c r="F14" s="1">
        <f t="shared" ref="F14:F33" si="2">$D$9*((((1+$D$4/12)^(12*A14))-1)/($D$4/12))</f>
        <v>12335.562372899522</v>
      </c>
      <c r="G14" s="1">
        <f t="shared" ref="G14:G33" si="3">E14*$D$7</f>
        <v>83200</v>
      </c>
      <c r="H14" s="1">
        <f t="shared" ref="H14:H33" si="4">IF(G14&gt;F14,F14,0)</f>
        <v>12335.562372899522</v>
      </c>
    </row>
    <row r="15" spans="1:8" x14ac:dyDescent="0.2">
      <c r="A15">
        <v>2</v>
      </c>
      <c r="B15" s="1">
        <v>77</v>
      </c>
      <c r="C15" s="1">
        <f t="shared" si="0"/>
        <v>25431.955241077554</v>
      </c>
      <c r="D15" s="1">
        <f t="shared" si="1"/>
        <v>25431.955241077554</v>
      </c>
      <c r="E15">
        <f>$E$13*(1+$D$3)^A15</f>
        <v>216320.00000000003</v>
      </c>
      <c r="F15" s="1">
        <f t="shared" si="2"/>
        <v>25431.955241077554</v>
      </c>
      <c r="G15" s="1">
        <f t="shared" si="3"/>
        <v>86528.000000000015</v>
      </c>
      <c r="H15" s="1">
        <f t="shared" si="4"/>
        <v>25431.955241077554</v>
      </c>
    </row>
    <row r="16" spans="1:8" x14ac:dyDescent="0.2">
      <c r="A16">
        <v>3</v>
      </c>
      <c r="B16" s="1">
        <v>78</v>
      </c>
      <c r="C16" s="1">
        <f t="shared" si="0"/>
        <v>39336.104964682541</v>
      </c>
      <c r="D16" s="1">
        <f t="shared" si="1"/>
        <v>39336.104964682541</v>
      </c>
      <c r="E16">
        <f t="shared" ref="E16:E33" si="5">$E$13*(1+$D$3)^A16</f>
        <v>224972.80000000002</v>
      </c>
      <c r="F16" s="1">
        <f t="shared" si="2"/>
        <v>39336.104964682541</v>
      </c>
      <c r="G16" s="1">
        <f t="shared" si="3"/>
        <v>89989.12000000001</v>
      </c>
      <c r="H16" s="1">
        <f t="shared" si="4"/>
        <v>39336.104964682541</v>
      </c>
    </row>
    <row r="17" spans="1:8" x14ac:dyDescent="0.2">
      <c r="A17">
        <v>4</v>
      </c>
      <c r="B17" s="1">
        <v>79</v>
      </c>
      <c r="C17" s="1">
        <f t="shared" si="0"/>
        <v>54097.832219075892</v>
      </c>
      <c r="D17" s="1">
        <f t="shared" si="1"/>
        <v>54097.832219075892</v>
      </c>
      <c r="E17">
        <f t="shared" si="5"/>
        <v>233971.71200000003</v>
      </c>
      <c r="F17" s="1">
        <f t="shared" si="2"/>
        <v>54097.832219075892</v>
      </c>
      <c r="G17" s="1">
        <f t="shared" si="3"/>
        <v>93588.684800000017</v>
      </c>
      <c r="H17" s="1">
        <f t="shared" si="4"/>
        <v>54097.832219075892</v>
      </c>
    </row>
    <row r="18" spans="1:8" x14ac:dyDescent="0.2">
      <c r="A18">
        <v>5</v>
      </c>
      <c r="B18" s="1">
        <v>80</v>
      </c>
      <c r="C18" s="1">
        <f t="shared" si="0"/>
        <v>69770.03050986075</v>
      </c>
      <c r="D18" s="1">
        <f t="shared" si="1"/>
        <v>69770.03050986075</v>
      </c>
      <c r="E18">
        <f t="shared" si="5"/>
        <v>243330.58048000006</v>
      </c>
      <c r="F18" s="1">
        <f t="shared" si="2"/>
        <v>69770.03050986075</v>
      </c>
      <c r="G18" s="1">
        <f t="shared" si="3"/>
        <v>97332.232192000025</v>
      </c>
      <c r="H18" s="1">
        <f t="shared" si="4"/>
        <v>69770.03050986075</v>
      </c>
    </row>
    <row r="19" spans="1:8" x14ac:dyDescent="0.2">
      <c r="A19">
        <v>6</v>
      </c>
      <c r="B19" s="1">
        <v>81</v>
      </c>
      <c r="C19" s="1">
        <f t="shared" si="0"/>
        <v>86408.855698327752</v>
      </c>
      <c r="D19" s="1">
        <f t="shared" si="1"/>
        <v>86408.855698327752</v>
      </c>
      <c r="E19">
        <f t="shared" si="5"/>
        <v>253063.80369920007</v>
      </c>
      <c r="F19" s="1">
        <f t="shared" si="2"/>
        <v>86408.855698327738</v>
      </c>
      <c r="G19" s="1">
        <f t="shared" si="3"/>
        <v>101225.52147968003</v>
      </c>
      <c r="H19" s="1">
        <f t="shared" si="4"/>
        <v>86408.855698327738</v>
      </c>
    </row>
    <row r="20" spans="1:8" x14ac:dyDescent="0.2">
      <c r="A20">
        <v>7</v>
      </c>
      <c r="B20" s="1">
        <v>82</v>
      </c>
      <c r="C20" s="1">
        <f t="shared" si="0"/>
        <v>104073.92721641529</v>
      </c>
      <c r="D20" s="1">
        <f t="shared" si="1"/>
        <v>104073.92721641529</v>
      </c>
      <c r="E20">
        <f t="shared" si="5"/>
        <v>263186.35584716807</v>
      </c>
      <c r="F20" s="1">
        <f t="shared" si="2"/>
        <v>104073.92721641528</v>
      </c>
      <c r="G20" s="1">
        <f t="shared" si="3"/>
        <v>105274.54233886724</v>
      </c>
      <c r="H20" s="1">
        <f t="shared" si="4"/>
        <v>104073.92721641528</v>
      </c>
    </row>
    <row r="21" spans="1:8" x14ac:dyDescent="0.2">
      <c r="A21">
        <v>8</v>
      </c>
      <c r="B21" s="1">
        <v>83</v>
      </c>
      <c r="C21" s="1">
        <f t="shared" si="0"/>
        <v>120000</v>
      </c>
      <c r="D21" s="1">
        <f t="shared" si="1"/>
        <v>109485.52403242193</v>
      </c>
      <c r="E21">
        <f t="shared" si="5"/>
        <v>273713.81008105481</v>
      </c>
      <c r="F21" s="1">
        <f t="shared" si="2"/>
        <v>122828.54169216826</v>
      </c>
      <c r="G21" s="1">
        <f t="shared" si="3"/>
        <v>109485.52403242193</v>
      </c>
      <c r="H21" s="1">
        <f t="shared" si="4"/>
        <v>0</v>
      </c>
    </row>
    <row r="22" spans="1:8" x14ac:dyDescent="0.2">
      <c r="A22">
        <v>9</v>
      </c>
      <c r="B22" s="1">
        <v>84</v>
      </c>
      <c r="C22" s="1">
        <f t="shared" si="0"/>
        <v>120000</v>
      </c>
      <c r="D22" s="1">
        <f t="shared" si="1"/>
        <v>113864.94499371882</v>
      </c>
      <c r="E22">
        <f t="shared" si="5"/>
        <v>284662.36248429702</v>
      </c>
      <c r="F22" s="1">
        <f t="shared" si="2"/>
        <v>142739.89975114792</v>
      </c>
      <c r="G22" s="1">
        <f t="shared" si="3"/>
        <v>113864.94499371882</v>
      </c>
      <c r="H22" s="1">
        <f t="shared" si="4"/>
        <v>0</v>
      </c>
    </row>
    <row r="23" spans="1:8" x14ac:dyDescent="0.2">
      <c r="A23">
        <v>10</v>
      </c>
      <c r="B23" s="1">
        <v>85</v>
      </c>
      <c r="C23" s="1">
        <f t="shared" si="0"/>
        <v>120000</v>
      </c>
      <c r="D23" s="1">
        <f t="shared" si="1"/>
        <v>118419.54279346758</v>
      </c>
      <c r="E23">
        <f t="shared" si="5"/>
        <v>296048.85698366893</v>
      </c>
      <c r="F23" s="1">
        <f t="shared" si="2"/>
        <v>163879.34680645604</v>
      </c>
      <c r="G23" s="1">
        <f t="shared" si="3"/>
        <v>118419.54279346758</v>
      </c>
      <c r="H23" s="1">
        <f t="shared" si="4"/>
        <v>0</v>
      </c>
    </row>
    <row r="24" spans="1:8" x14ac:dyDescent="0.2">
      <c r="A24">
        <v>11</v>
      </c>
      <c r="B24" s="1">
        <v>86</v>
      </c>
      <c r="C24" s="1">
        <f t="shared" si="0"/>
        <v>120000</v>
      </c>
      <c r="D24" s="1">
        <f t="shared" si="1"/>
        <v>123156.32450520627</v>
      </c>
      <c r="E24">
        <f t="shared" si="5"/>
        <v>307890.81126301567</v>
      </c>
      <c r="F24" s="1">
        <f t="shared" si="2"/>
        <v>186322.62870016092</v>
      </c>
      <c r="G24" s="1">
        <f t="shared" si="3"/>
        <v>123156.32450520627</v>
      </c>
      <c r="H24" s="1">
        <f t="shared" si="4"/>
        <v>0</v>
      </c>
    </row>
    <row r="25" spans="1:8" x14ac:dyDescent="0.2">
      <c r="A25">
        <v>12</v>
      </c>
      <c r="B25" s="1">
        <v>87</v>
      </c>
      <c r="C25" s="1">
        <f t="shared" si="0"/>
        <v>120000</v>
      </c>
      <c r="D25" s="1">
        <f t="shared" si="1"/>
        <v>128082.57748541456</v>
      </c>
      <c r="E25">
        <f t="shared" si="5"/>
        <v>320206.44371353637</v>
      </c>
      <c r="F25" s="1">
        <f t="shared" si="2"/>
        <v>210150.1631121276</v>
      </c>
      <c r="G25" s="1">
        <f t="shared" si="3"/>
        <v>128082.57748541456</v>
      </c>
      <c r="H25" s="1">
        <f t="shared" si="4"/>
        <v>0</v>
      </c>
    </row>
    <row r="26" spans="1:8" x14ac:dyDescent="0.2">
      <c r="A26">
        <v>13</v>
      </c>
      <c r="B26" s="1">
        <v>88</v>
      </c>
      <c r="C26" s="1">
        <f t="shared" si="0"/>
        <v>120000</v>
      </c>
      <c r="D26" s="1">
        <f t="shared" si="1"/>
        <v>133205.88058483112</v>
      </c>
      <c r="E26">
        <f t="shared" si="5"/>
        <v>333014.70146207779</v>
      </c>
      <c r="F26" s="1">
        <f t="shared" si="2"/>
        <v>235447.32770875044</v>
      </c>
      <c r="G26" s="1">
        <f t="shared" si="3"/>
        <v>133205.88058483112</v>
      </c>
      <c r="H26" s="1">
        <f t="shared" si="4"/>
        <v>0</v>
      </c>
    </row>
    <row r="27" spans="1:8" x14ac:dyDescent="0.2">
      <c r="A27">
        <v>14</v>
      </c>
      <c r="B27" s="1">
        <v>89</v>
      </c>
      <c r="C27" s="1">
        <f t="shared" si="0"/>
        <v>120000</v>
      </c>
      <c r="D27" s="1">
        <f t="shared" si="1"/>
        <v>138534.11580822439</v>
      </c>
      <c r="E27">
        <f t="shared" si="5"/>
        <v>346335.28952056094</v>
      </c>
      <c r="F27" s="1">
        <f t="shared" si="2"/>
        <v>262304.76606406906</v>
      </c>
      <c r="G27" s="1">
        <f t="shared" si="3"/>
        <v>138534.11580822439</v>
      </c>
      <c r="H27" s="1">
        <f t="shared" si="4"/>
        <v>0</v>
      </c>
    </row>
    <row r="28" spans="1:8" x14ac:dyDescent="0.2">
      <c r="A28">
        <v>15</v>
      </c>
      <c r="B28" s="1">
        <v>90</v>
      </c>
      <c r="C28" s="1">
        <f t="shared" si="0"/>
        <v>120000</v>
      </c>
      <c r="D28" s="1">
        <f t="shared" si="1"/>
        <v>144075.48044055337</v>
      </c>
      <c r="E28">
        <f t="shared" si="5"/>
        <v>360188.70110138337</v>
      </c>
      <c r="F28" s="1">
        <f t="shared" si="2"/>
        <v>290818.71244942921</v>
      </c>
      <c r="G28" s="1">
        <f t="shared" si="3"/>
        <v>144075.48044055337</v>
      </c>
      <c r="H28" s="1">
        <f t="shared" si="4"/>
        <v>0</v>
      </c>
    </row>
    <row r="29" spans="1:8" x14ac:dyDescent="0.2">
      <c r="A29">
        <v>16</v>
      </c>
      <c r="B29" s="1">
        <v>91</v>
      </c>
      <c r="C29" s="1">
        <f t="shared" si="0"/>
        <v>120000</v>
      </c>
      <c r="D29" s="1">
        <f t="shared" si="1"/>
        <v>149838.49965817548</v>
      </c>
      <c r="E29">
        <f t="shared" si="5"/>
        <v>374596.24914543872</v>
      </c>
      <c r="F29" s="1">
        <f t="shared" si="2"/>
        <v>321091.33665546007</v>
      </c>
      <c r="G29" s="1">
        <f t="shared" si="3"/>
        <v>149838.49965817548</v>
      </c>
      <c r="H29" s="1">
        <f t="shared" si="4"/>
        <v>0</v>
      </c>
    </row>
    <row r="30" spans="1:8" x14ac:dyDescent="0.2">
      <c r="A30">
        <v>17</v>
      </c>
      <c r="B30" s="1">
        <v>92</v>
      </c>
      <c r="C30" s="1">
        <f t="shared" si="0"/>
        <v>120000</v>
      </c>
      <c r="D30" s="1">
        <f t="shared" si="1"/>
        <v>155832.03964450254</v>
      </c>
      <c r="E30">
        <f t="shared" si="5"/>
        <v>389580.09911125631</v>
      </c>
      <c r="F30" s="1">
        <f t="shared" si="2"/>
        <v>353231.1100819151</v>
      </c>
      <c r="G30" s="1">
        <f t="shared" si="3"/>
        <v>155832.03964450254</v>
      </c>
      <c r="H30" s="1">
        <f t="shared" si="4"/>
        <v>0</v>
      </c>
    </row>
    <row r="31" spans="1:8" x14ac:dyDescent="0.2">
      <c r="A31">
        <v>18</v>
      </c>
      <c r="B31" s="1">
        <v>93</v>
      </c>
      <c r="C31" s="1">
        <f t="shared" si="0"/>
        <v>120000</v>
      </c>
      <c r="D31" s="1">
        <f t="shared" si="1"/>
        <v>162065.32123028266</v>
      </c>
      <c r="E31">
        <f t="shared" si="5"/>
        <v>405163.30307570659</v>
      </c>
      <c r="F31" s="1">
        <f t="shared" si="2"/>
        <v>387353.19440713484</v>
      </c>
      <c r="G31" s="1">
        <f t="shared" si="3"/>
        <v>162065.32123028266</v>
      </c>
      <c r="H31" s="1">
        <f t="shared" si="4"/>
        <v>0</v>
      </c>
    </row>
    <row r="32" spans="1:8" x14ac:dyDescent="0.2">
      <c r="A32">
        <v>19</v>
      </c>
      <c r="B32" s="1">
        <v>94</v>
      </c>
      <c r="C32" s="1">
        <f t="shared" si="0"/>
        <v>120000</v>
      </c>
      <c r="D32" s="1">
        <f t="shared" si="1"/>
        <v>168547.93407949395</v>
      </c>
      <c r="E32">
        <f t="shared" si="5"/>
        <v>421369.83519873483</v>
      </c>
      <c r="F32" s="1">
        <f t="shared" si="2"/>
        <v>423579.85422978963</v>
      </c>
      <c r="G32" s="1">
        <f t="shared" si="3"/>
        <v>168547.93407949395</v>
      </c>
      <c r="H32" s="1">
        <f t="shared" si="4"/>
        <v>0</v>
      </c>
    </row>
    <row r="33" spans="1:8" x14ac:dyDescent="0.2">
      <c r="A33">
        <v>20</v>
      </c>
      <c r="B33" s="1">
        <v>95</v>
      </c>
      <c r="C33" s="1">
        <f t="shared" si="0"/>
        <v>120000</v>
      </c>
      <c r="D33" s="1">
        <f t="shared" si="1"/>
        <v>175289.85144267371</v>
      </c>
      <c r="E33">
        <f t="shared" si="5"/>
        <v>438224.62860668427</v>
      </c>
      <c r="F33" s="1">
        <f t="shared" si="2"/>
        <v>462040.89516146539</v>
      </c>
      <c r="G33" s="1">
        <f t="shared" si="3"/>
        <v>175289.85144267371</v>
      </c>
      <c r="H33" s="1">
        <f t="shared" si="4"/>
        <v>0</v>
      </c>
    </row>
  </sheetData>
  <phoneticPr fontId="0" type="noConversion"/>
  <printOptions horizontalCentered="1" verticalCentered="1"/>
  <pageMargins left="0.75" right="0.75" top="1" bottom="1" header="0.5" footer="0.5"/>
  <pageSetup orientation="portrait" horizontalDpi="4294967294" verticalDpi="0" r:id="rId1"/>
  <headerFooter alignWithMargins="0">
    <oddFooter>&amp;L&amp;D &amp;F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INTRODUCTION</vt:lpstr>
      <vt:lpstr>LifeEstate</vt:lpstr>
      <vt:lpstr>HECM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Life Estate and HECM</dc:title>
  <dc:creator>Roger J. Brown</dc:creator>
  <cp:lastModifiedBy>Roger J Brown</cp:lastModifiedBy>
  <cp:lastPrinted>2002-08-14T03:14:03Z</cp:lastPrinted>
  <dcterms:created xsi:type="dcterms:W3CDTF">2002-07-24T01:44:20Z</dcterms:created>
  <dcterms:modified xsi:type="dcterms:W3CDTF">2012-04-24T02:36:27Z</dcterms:modified>
</cp:coreProperties>
</file>