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9375" windowHeight="4965" tabRatio="662"/>
  </bookViews>
  <sheets>
    <sheet name="INTRODUCTION" sheetId="9" r:id="rId1"/>
    <sheet name="NET OP INC" sheetId="3" r:id="rId2"/>
    <sheet name="AMORT" sheetId="4" r:id="rId3"/>
    <sheet name="ATCF" sheetId="5" r:id="rId4"/>
    <sheet name="PROJECTION" sheetId="6" r:id="rId5"/>
    <sheet name="TAX ON SALE" sheetId="7" r:id="rId6"/>
    <sheet name="SUMMARY" sheetId="8" r:id="rId7"/>
  </sheets>
  <externalReferences>
    <externalReference r:id="rId8"/>
  </externalReferences>
  <definedNames>
    <definedName name="_1__123Graph_ACHART_1" hidden="1">PROJECTION!$B$5:$F$5</definedName>
    <definedName name="_2__123Graph_BCHART_1" hidden="1">PROJECTION!$B$6:$F$6</definedName>
    <definedName name="_Fill" hidden="1">#REF!</definedName>
    <definedName name="ACCELERATION">'[1]NET OP INC'!$H$34</definedName>
    <definedName name="ACCELFACTOR">'NET OP INC'!$H$34</definedName>
    <definedName name="EXPENSES">'NET OP INC'!$D$32</definedName>
    <definedName name="GOINGOUTCR">'NET OP INC'!$H$32</definedName>
    <definedName name="LOGISTICCONST">'NET OP INC'!$H$31</definedName>
    <definedName name="MAINT">'NET OP INC'!$B$27</definedName>
    <definedName name="MNTHLYRENT">'NET OP INC'!$F$16:$F$22</definedName>
    <definedName name="NOI">'NET OP INC'!$D$33</definedName>
    <definedName name="ORIGLNBAL">'NET OP INC'!$D$6</definedName>
    <definedName name="ORIGLNPMT">'NET OP INC'!$E$6</definedName>
    <definedName name="ORIGLNRATE">'NET OP INC'!$F$6</definedName>
    <definedName name="print_amort_area">AMORT!$A$1:$F$36</definedName>
    <definedName name="print_atcf_area">ATCF!$A$1:$F$15</definedName>
    <definedName name="print_NOI_area">'NET OP INC'!$A$1:$H$34</definedName>
    <definedName name="print_projection_area">PROJECTION!$A$1:$H$26</definedName>
    <definedName name="print_rent_sched_area">#REF!</definedName>
    <definedName name="print_summary_area">SUMMARY!$A$1:$J$9</definedName>
    <definedName name="print_tax_on_sale_area">'TAX ON SALE'!$A$1:$H$31</definedName>
    <definedName name="STBLAPPNRT">'NET OP INC'!$H$33</definedName>
    <definedName name="VACANCY">'NET OP INC'!$B$16</definedName>
  </definedNames>
  <calcPr calcId="145621"/>
</workbook>
</file>

<file path=xl/calcChain.xml><?xml version="1.0" encoding="utf-8"?>
<calcChain xmlns="http://schemas.openxmlformats.org/spreadsheetml/2006/main">
  <c r="E6" i="4" l="1"/>
  <c r="F1" i="4"/>
  <c r="A35" i="3"/>
  <c r="I24" i="7"/>
  <c r="D23" i="7"/>
  <c r="I23" i="7"/>
  <c r="D6" i="3"/>
  <c r="F2" i="3" s="1"/>
  <c r="F1" i="3" s="1"/>
  <c r="B9" i="3"/>
  <c r="H24" i="7"/>
  <c r="C23" i="7"/>
  <c r="H23" i="7" s="1"/>
  <c r="H16" i="7"/>
  <c r="G24" i="7"/>
  <c r="G23" i="7"/>
  <c r="F24" i="7"/>
  <c r="F23" i="7"/>
  <c r="F16" i="7"/>
  <c r="E24" i="7"/>
  <c r="E23" i="7"/>
  <c r="D24" i="7"/>
  <c r="C24" i="7"/>
  <c r="C9" i="6"/>
  <c r="D16" i="3"/>
  <c r="D17" i="3" s="1"/>
  <c r="C30" i="3" s="1"/>
  <c r="D32" i="3" s="1"/>
  <c r="C12" i="6" s="1"/>
  <c r="I16" i="6"/>
  <c r="I21" i="6"/>
  <c r="I22" i="6"/>
  <c r="I23" i="6"/>
  <c r="F18" i="4"/>
  <c r="F30" i="4" s="1"/>
  <c r="F42" i="4"/>
  <c r="F54" i="4" s="1"/>
  <c r="F66" i="4" s="1"/>
  <c r="F78" i="4" s="1"/>
  <c r="A16" i="5"/>
  <c r="D33" i="3"/>
  <c r="B34" i="3" s="1"/>
  <c r="H6" i="3"/>
  <c r="G23" i="3"/>
  <c r="F6" i="3"/>
  <c r="E6" i="3"/>
  <c r="A121" i="3"/>
  <c r="B10" i="3"/>
  <c r="B1" i="3"/>
  <c r="A13" i="3"/>
  <c r="G2" i="3"/>
  <c r="G3" i="3"/>
  <c r="B4" i="3"/>
  <c r="D3" i="3"/>
  <c r="D2" i="3"/>
  <c r="B28" i="3"/>
  <c r="B20" i="3"/>
  <c r="B19" i="3"/>
  <c r="B29" i="3"/>
  <c r="B27" i="3"/>
  <c r="B26" i="3"/>
  <c r="B25" i="3"/>
  <c r="B24" i="3"/>
  <c r="B23" i="3"/>
  <c r="B22" i="3"/>
  <c r="B21" i="3"/>
  <c r="B17" i="3"/>
  <c r="B32" i="3"/>
  <c r="H16" i="6"/>
  <c r="H21" i="6"/>
  <c r="H22" i="6"/>
  <c r="H23" i="6"/>
  <c r="D22" i="6"/>
  <c r="E22" i="6"/>
  <c r="F22" i="6"/>
  <c r="F23" i="6" s="1"/>
  <c r="G22" i="6"/>
  <c r="C22" i="6"/>
  <c r="B6" i="6"/>
  <c r="A26" i="6"/>
  <c r="G16" i="6"/>
  <c r="G21" i="6"/>
  <c r="G23" i="6" s="1"/>
  <c r="G8" i="8" s="1"/>
  <c r="F16" i="6"/>
  <c r="F21" i="6"/>
  <c r="E16" i="6"/>
  <c r="E21" i="6"/>
  <c r="E23" i="6" s="1"/>
  <c r="E8" i="8" s="1"/>
  <c r="D16" i="6"/>
  <c r="D21" i="6"/>
  <c r="D23" i="6"/>
  <c r="D7" i="8"/>
  <c r="E7" i="8"/>
  <c r="F7" i="8"/>
  <c r="G7" i="8"/>
  <c r="B9" i="8"/>
  <c r="B7" i="8"/>
  <c r="B8" i="8"/>
  <c r="A29" i="7"/>
  <c r="A6" i="7"/>
  <c r="A5" i="7"/>
  <c r="A4" i="7"/>
  <c r="B5" i="7"/>
  <c r="F8" i="8" l="1"/>
  <c r="D8" i="8"/>
  <c r="D1" i="5"/>
  <c r="C10" i="6"/>
  <c r="C11" i="6" s="1"/>
  <c r="C13" i="6" s="1"/>
  <c r="D7" i="4"/>
  <c r="B7" i="4"/>
  <c r="C7" i="4" s="1"/>
  <c r="B5" i="6"/>
  <c r="G16" i="7"/>
  <c r="B11" i="5"/>
  <c r="I16" i="7"/>
  <c r="D12" i="5"/>
  <c r="E16" i="7"/>
  <c r="D16" i="7"/>
  <c r="C16" i="7"/>
  <c r="C14" i="6" l="1"/>
  <c r="C7" i="8"/>
  <c r="C21" i="6"/>
  <c r="C23" i="6" s="1"/>
  <c r="C16" i="6"/>
  <c r="D5" i="6"/>
  <c r="G5" i="6"/>
  <c r="H5" i="6"/>
  <c r="I5" i="6"/>
  <c r="E5" i="6"/>
  <c r="F5" i="6"/>
  <c r="C5" i="6"/>
  <c r="B4" i="7"/>
  <c r="B7" i="6"/>
  <c r="B6" i="7" s="1"/>
  <c r="C18" i="6"/>
  <c r="C8" i="7" s="1"/>
  <c r="I18" i="6"/>
  <c r="H18" i="6"/>
  <c r="G18" i="6"/>
  <c r="D18" i="6"/>
  <c r="E18" i="6"/>
  <c r="F18" i="6"/>
  <c r="E7" i="4"/>
  <c r="F4" i="7" l="1"/>
  <c r="G14" i="6"/>
  <c r="H4" i="7"/>
  <c r="I14" i="6"/>
  <c r="H8" i="7"/>
  <c r="G8" i="7"/>
  <c r="E8" i="7"/>
  <c r="F8" i="7"/>
  <c r="I8" i="7"/>
  <c r="D8" i="7"/>
  <c r="C17" i="7"/>
  <c r="E4" i="7"/>
  <c r="F14" i="6"/>
  <c r="I4" i="7"/>
  <c r="G4" i="7"/>
  <c r="H14" i="6"/>
  <c r="D8" i="4"/>
  <c r="B8" i="4"/>
  <c r="C8" i="4" s="1"/>
  <c r="D4" i="7"/>
  <c r="E14" i="6"/>
  <c r="C4" i="7"/>
  <c r="D14" i="6"/>
  <c r="C8" i="8"/>
  <c r="G17" i="7" l="1"/>
  <c r="E15" i="7"/>
  <c r="E10" i="7"/>
  <c r="E18" i="7" s="1"/>
  <c r="H17" i="7"/>
  <c r="H20" i="7" s="1"/>
  <c r="C15" i="7"/>
  <c r="C10" i="7"/>
  <c r="C18" i="7" s="1"/>
  <c r="C20" i="7"/>
  <c r="G15" i="7"/>
  <c r="G10" i="7"/>
  <c r="G18" i="7" s="1"/>
  <c r="D17" i="7"/>
  <c r="D20" i="7" s="1"/>
  <c r="H15" i="7"/>
  <c r="H10" i="7"/>
  <c r="H18" i="7" s="1"/>
  <c r="H7" i="8"/>
  <c r="I7" i="8" s="1"/>
  <c r="I10" i="7"/>
  <c r="I18" i="7" s="1"/>
  <c r="I15" i="7"/>
  <c r="I17" i="7"/>
  <c r="D15" i="7"/>
  <c r="D10" i="7"/>
  <c r="D18" i="7" s="1"/>
  <c r="F17" i="7"/>
  <c r="E8" i="4"/>
  <c r="E17" i="7"/>
  <c r="E20" i="7" s="1"/>
  <c r="F10" i="7"/>
  <c r="F18" i="7" s="1"/>
  <c r="F15" i="7"/>
  <c r="D22" i="7" l="1"/>
  <c r="D25" i="7" s="1"/>
  <c r="D30" i="7" s="1"/>
  <c r="D21" i="7"/>
  <c r="I20" i="7"/>
  <c r="D9" i="4"/>
  <c r="B9" i="4"/>
  <c r="I21" i="7"/>
  <c r="I22" i="7"/>
  <c r="I25" i="7" s="1"/>
  <c r="I30" i="7" s="1"/>
  <c r="G22" i="7"/>
  <c r="G25" i="7" s="1"/>
  <c r="G30" i="7" s="1"/>
  <c r="G21" i="7"/>
  <c r="E22" i="7"/>
  <c r="E25" i="7" s="1"/>
  <c r="E30" i="7" s="1"/>
  <c r="E21" i="7"/>
  <c r="F20" i="7"/>
  <c r="G20" i="7"/>
  <c r="F22" i="7"/>
  <c r="F25" i="7" s="1"/>
  <c r="F30" i="7" s="1"/>
  <c r="F21" i="7"/>
  <c r="H22" i="7"/>
  <c r="H25" i="7" s="1"/>
  <c r="H30" i="7" s="1"/>
  <c r="H21" i="7"/>
  <c r="C22" i="7"/>
  <c r="C25" i="7" s="1"/>
  <c r="C30" i="7" s="1"/>
  <c r="C21" i="7"/>
  <c r="C9" i="4" l="1"/>
  <c r="E9" i="4" l="1"/>
  <c r="D10" i="4" l="1"/>
  <c r="B10" i="4"/>
  <c r="C10" i="4" s="1"/>
  <c r="E10" i="4" s="1"/>
  <c r="D11" i="4" l="1"/>
  <c r="B11" i="4"/>
  <c r="C11" i="4" l="1"/>
  <c r="E11" i="4" s="1"/>
  <c r="D12" i="4" l="1"/>
  <c r="B12" i="4"/>
  <c r="C12" i="4" s="1"/>
  <c r="E12" i="4" s="1"/>
  <c r="D13" i="4" l="1"/>
  <c r="B13" i="4"/>
  <c r="C13" i="4" s="1"/>
  <c r="E13" i="4" s="1"/>
  <c r="D14" i="4" l="1"/>
  <c r="B14" i="4"/>
  <c r="C14" i="4" s="1"/>
  <c r="E14" i="4" s="1"/>
  <c r="D15" i="4" l="1"/>
  <c r="B15" i="4"/>
  <c r="C15" i="4" l="1"/>
  <c r="E15" i="4" s="1"/>
  <c r="D16" i="4" l="1"/>
  <c r="B16" i="4"/>
  <c r="C16" i="4" s="1"/>
  <c r="E16" i="4" s="1"/>
  <c r="D17" i="4" l="1"/>
  <c r="B17" i="4"/>
  <c r="C17" i="4" s="1"/>
  <c r="E17" i="4" s="1"/>
  <c r="D18" i="4" l="1"/>
  <c r="B18" i="4"/>
  <c r="C18" i="4" s="1"/>
  <c r="C4" i="5" s="1"/>
  <c r="D7" i="5" s="1"/>
  <c r="E18" i="4" l="1"/>
  <c r="C17" i="6"/>
  <c r="C19" i="6" s="1"/>
  <c r="C24" i="6" s="1"/>
  <c r="C25" i="6" s="1"/>
  <c r="C9" i="8" s="1"/>
  <c r="C3" i="5"/>
  <c r="C5" i="5" s="1"/>
  <c r="C6" i="5" l="1"/>
  <c r="D5" i="5"/>
  <c r="B19" i="4"/>
  <c r="C19" i="4" s="1"/>
  <c r="E19" i="4" s="1"/>
  <c r="D19" i="4"/>
  <c r="C6" i="6"/>
  <c r="D20" i="4" l="1"/>
  <c r="B20" i="4"/>
  <c r="C20" i="4" s="1"/>
  <c r="E20" i="4" s="1"/>
  <c r="C5" i="7"/>
  <c r="C7" i="6"/>
  <c r="C6" i="7" s="1"/>
  <c r="C11" i="7" s="1"/>
  <c r="C29" i="7" s="1"/>
  <c r="C31" i="7" s="1"/>
  <c r="F5" i="5"/>
  <c r="D6" i="5"/>
  <c r="B21" i="4" l="1"/>
  <c r="D21" i="4"/>
  <c r="F6" i="5"/>
  <c r="D8" i="5"/>
  <c r="D13" i="5" s="1"/>
  <c r="D14" i="5" s="1"/>
  <c r="E14" i="5" s="1"/>
  <c r="E6" i="5"/>
  <c r="E15" i="5" l="1"/>
  <c r="F15" i="5" s="1"/>
  <c r="C21" i="4"/>
  <c r="E21" i="4" s="1"/>
  <c r="D22" i="4" l="1"/>
  <c r="B22" i="4"/>
  <c r="C22" i="4" s="1"/>
  <c r="E22" i="4" s="1"/>
  <c r="B23" i="4" l="1"/>
  <c r="D23" i="4"/>
  <c r="C23" i="4" l="1"/>
  <c r="E23" i="4" s="1"/>
  <c r="D24" i="4" l="1"/>
  <c r="B24" i="4"/>
  <c r="C24" i="4" s="1"/>
  <c r="E24" i="4"/>
  <c r="B25" i="4" l="1"/>
  <c r="D25" i="4"/>
  <c r="C25" i="4" l="1"/>
  <c r="E25" i="4" s="1"/>
  <c r="D26" i="4" l="1"/>
  <c r="B26" i="4"/>
  <c r="C26" i="4" s="1"/>
  <c r="E26" i="4"/>
  <c r="B27" i="4" l="1"/>
  <c r="D27" i="4"/>
  <c r="C27" i="4" l="1"/>
  <c r="E27" i="4" s="1"/>
  <c r="B28" i="4" l="1"/>
  <c r="D28" i="4"/>
  <c r="C28" i="4" l="1"/>
  <c r="E28" i="4" s="1"/>
  <c r="B29" i="4" l="1"/>
  <c r="C29" i="4" s="1"/>
  <c r="E29" i="4" s="1"/>
  <c r="D29" i="4"/>
  <c r="D30" i="4" l="1"/>
  <c r="D17" i="6" s="1"/>
  <c r="D19" i="6" s="1"/>
  <c r="D24" i="6" s="1"/>
  <c r="D25" i="6" s="1"/>
  <c r="D9" i="8" s="1"/>
  <c r="B30" i="4"/>
  <c r="C30" i="4" s="1"/>
  <c r="E30" i="4" s="1"/>
  <c r="B31" i="4" l="1"/>
  <c r="C31" i="4" s="1"/>
  <c r="E31" i="4" s="1"/>
  <c r="D31" i="4"/>
  <c r="D6" i="6"/>
  <c r="D32" i="4" l="1"/>
  <c r="B32" i="4"/>
  <c r="D5" i="7"/>
  <c r="D7" i="6"/>
  <c r="D6" i="7" s="1"/>
  <c r="D11" i="7" s="1"/>
  <c r="D29" i="7" s="1"/>
  <c r="D31" i="7" s="1"/>
  <c r="C32" i="4" l="1"/>
  <c r="E32" i="4" s="1"/>
  <c r="B33" i="4" l="1"/>
  <c r="D33" i="4"/>
  <c r="C33" i="4" l="1"/>
  <c r="E33" i="4" s="1"/>
  <c r="D34" i="4" l="1"/>
  <c r="B34" i="4"/>
  <c r="C34" i="4" s="1"/>
  <c r="E34" i="4" s="1"/>
  <c r="B35" i="4" l="1"/>
  <c r="D35" i="4"/>
  <c r="C35" i="4" l="1"/>
  <c r="E35" i="4" s="1"/>
  <c r="B36" i="4" l="1"/>
  <c r="D36" i="4"/>
  <c r="C36" i="4" l="1"/>
  <c r="E36" i="4" s="1"/>
  <c r="B37" i="4" l="1"/>
  <c r="D37" i="4"/>
  <c r="C37" i="4" l="1"/>
  <c r="E37" i="4" s="1"/>
  <c r="B38" i="4" l="1"/>
  <c r="C38" i="4" s="1"/>
  <c r="E38" i="4" s="1"/>
  <c r="D38" i="4"/>
  <c r="B39" i="4" l="1"/>
  <c r="D39" i="4"/>
  <c r="C39" i="4" l="1"/>
  <c r="E39" i="4" s="1"/>
  <c r="B40" i="4" l="1"/>
  <c r="C40" i="4" s="1"/>
  <c r="E40" i="4" s="1"/>
  <c r="D40" i="4"/>
  <c r="B41" i="4" l="1"/>
  <c r="D41" i="4"/>
  <c r="C41" i="4" l="1"/>
  <c r="E41" i="4" s="1"/>
  <c r="B42" i="4" l="1"/>
  <c r="C42" i="4" s="1"/>
  <c r="E42" i="4" s="1"/>
  <c r="D42" i="4"/>
  <c r="E17" i="6" s="1"/>
  <c r="E19" i="6" s="1"/>
  <c r="E24" i="6" s="1"/>
  <c r="E25" i="6" s="1"/>
  <c r="E9" i="8" s="1"/>
  <c r="B43" i="4" l="1"/>
  <c r="D43" i="4"/>
  <c r="E6" i="6"/>
  <c r="E5" i="7" l="1"/>
  <c r="E7" i="6"/>
  <c r="E6" i="7" s="1"/>
  <c r="E11" i="7" s="1"/>
  <c r="E29" i="7" s="1"/>
  <c r="E31" i="7" s="1"/>
  <c r="C43" i="4"/>
  <c r="E43" i="4" s="1"/>
  <c r="B44" i="4" l="1"/>
  <c r="D44" i="4"/>
  <c r="C44" i="4" l="1"/>
  <c r="E44" i="4" s="1"/>
  <c r="B45" i="4" l="1"/>
  <c r="D45" i="4"/>
  <c r="C45" i="4" l="1"/>
  <c r="E45" i="4" s="1"/>
  <c r="D46" i="4" l="1"/>
  <c r="B46" i="4"/>
  <c r="C46" i="4" l="1"/>
  <c r="E46" i="4" s="1"/>
  <c r="B47" i="4" l="1"/>
  <c r="D47" i="4"/>
  <c r="C47" i="4" l="1"/>
  <c r="E47" i="4" s="1"/>
  <c r="D48" i="4" l="1"/>
  <c r="B48" i="4"/>
  <c r="C48" i="4" s="1"/>
  <c r="E48" i="4" s="1"/>
  <c r="B49" i="4" l="1"/>
  <c r="D49" i="4"/>
  <c r="C49" i="4" l="1"/>
  <c r="E49" i="4" s="1"/>
  <c r="D50" i="4" l="1"/>
  <c r="B50" i="4"/>
  <c r="C50" i="4" s="1"/>
  <c r="E50" i="4" s="1"/>
  <c r="B51" i="4" l="1"/>
  <c r="D51" i="4"/>
  <c r="C51" i="4" l="1"/>
  <c r="E51" i="4" s="1"/>
  <c r="B52" i="4" l="1"/>
  <c r="D52" i="4"/>
  <c r="C52" i="4" l="1"/>
  <c r="E52" i="4" s="1"/>
  <c r="B53" i="4" l="1"/>
  <c r="C53" i="4" s="1"/>
  <c r="E53" i="4" s="1"/>
  <c r="D53" i="4"/>
  <c r="B54" i="4" l="1"/>
  <c r="C54" i="4" s="1"/>
  <c r="E54" i="4" s="1"/>
  <c r="D54" i="4"/>
  <c r="F17" i="6" s="1"/>
  <c r="F19" i="6" s="1"/>
  <c r="F24" i="6" s="1"/>
  <c r="F25" i="6" s="1"/>
  <c r="F9" i="8" s="1"/>
  <c r="B55" i="4" l="1"/>
  <c r="D55" i="4"/>
  <c r="F6" i="6"/>
  <c r="F5" i="7" l="1"/>
  <c r="F7" i="6"/>
  <c r="F6" i="7" s="1"/>
  <c r="F11" i="7" s="1"/>
  <c r="F29" i="7" s="1"/>
  <c r="F31" i="7" s="1"/>
  <c r="C55" i="4"/>
  <c r="E55" i="4" s="1"/>
  <c r="B56" i="4" l="1"/>
  <c r="D56" i="4"/>
  <c r="C56" i="4" l="1"/>
  <c r="E56" i="4" s="1"/>
  <c r="B57" i="4" l="1"/>
  <c r="D57" i="4"/>
  <c r="C57" i="4" l="1"/>
  <c r="E57" i="4" s="1"/>
  <c r="B58" i="4" l="1"/>
  <c r="D58" i="4"/>
  <c r="C58" i="4" l="1"/>
  <c r="E58" i="4" s="1"/>
  <c r="B59" i="4" l="1"/>
  <c r="D59" i="4"/>
  <c r="C59" i="4" l="1"/>
  <c r="E59" i="4" s="1"/>
  <c r="B60" i="4" l="1"/>
  <c r="D60" i="4"/>
  <c r="C60" i="4" l="1"/>
  <c r="E60" i="4" s="1"/>
  <c r="B61" i="4" l="1"/>
  <c r="D61" i="4"/>
  <c r="C61" i="4" l="1"/>
  <c r="E61" i="4" s="1"/>
  <c r="D62" i="4" l="1"/>
  <c r="B62" i="4"/>
  <c r="C62" i="4" s="1"/>
  <c r="E62" i="4" s="1"/>
  <c r="B63" i="4" l="1"/>
  <c r="D63" i="4"/>
  <c r="C63" i="4" l="1"/>
  <c r="E63" i="4" s="1"/>
  <c r="D64" i="4" l="1"/>
  <c r="B64" i="4"/>
  <c r="C64" i="4" l="1"/>
  <c r="E64" i="4" s="1"/>
  <c r="B65" i="4" l="1"/>
  <c r="D65" i="4"/>
  <c r="C65" i="4" l="1"/>
  <c r="E65" i="4" s="1"/>
  <c r="D66" i="4" l="1"/>
  <c r="G17" i="6" s="1"/>
  <c r="G19" i="6" s="1"/>
  <c r="G24" i="6" s="1"/>
  <c r="G25" i="6" s="1"/>
  <c r="G9" i="8" s="1"/>
  <c r="B66" i="4"/>
  <c r="C66" i="4" s="1"/>
  <c r="E66" i="4"/>
  <c r="B67" i="4" l="1"/>
  <c r="D67" i="4"/>
  <c r="G6" i="6"/>
  <c r="G5" i="7" l="1"/>
  <c r="G7" i="6"/>
  <c r="G6" i="7" s="1"/>
  <c r="G11" i="7" s="1"/>
  <c r="G29" i="7" s="1"/>
  <c r="G31" i="7" s="1"/>
  <c r="C67" i="4"/>
  <c r="E67" i="4" s="1"/>
  <c r="B68" i="4" l="1"/>
  <c r="C68" i="4" s="1"/>
  <c r="E68" i="4" s="1"/>
  <c r="D68" i="4"/>
  <c r="B69" i="4" l="1"/>
  <c r="D69" i="4"/>
  <c r="C69" i="4" l="1"/>
  <c r="E69" i="4" s="1"/>
  <c r="B70" i="4" l="1"/>
  <c r="C70" i="4" s="1"/>
  <c r="E70" i="4" s="1"/>
  <c r="D70" i="4"/>
  <c r="B71" i="4" l="1"/>
  <c r="D71" i="4"/>
  <c r="C71" i="4" l="1"/>
  <c r="E71" i="4" s="1"/>
  <c r="B72" i="4" l="1"/>
  <c r="D72" i="4"/>
  <c r="C72" i="4" l="1"/>
  <c r="E72" i="4" s="1"/>
  <c r="B73" i="4" l="1"/>
  <c r="C73" i="4" s="1"/>
  <c r="E73" i="4" s="1"/>
  <c r="D73" i="4"/>
  <c r="B74" i="4" l="1"/>
  <c r="D74" i="4"/>
  <c r="C74" i="4" l="1"/>
  <c r="E74" i="4" s="1"/>
  <c r="B75" i="4" l="1"/>
  <c r="D75" i="4"/>
  <c r="C75" i="4" l="1"/>
  <c r="E75" i="4" s="1"/>
  <c r="B76" i="4" l="1"/>
  <c r="D76" i="4"/>
  <c r="C76" i="4" l="1"/>
  <c r="E76" i="4" s="1"/>
  <c r="B77" i="4" l="1"/>
  <c r="C77" i="4" s="1"/>
  <c r="E77" i="4" s="1"/>
  <c r="D77" i="4"/>
  <c r="D78" i="4" l="1"/>
  <c r="H17" i="6" s="1"/>
  <c r="H19" i="6" s="1"/>
  <c r="H24" i="6" s="1"/>
  <c r="H25" i="6" s="1"/>
  <c r="B78" i="4"/>
  <c r="C78" i="4" s="1"/>
  <c r="E78" i="4" s="1"/>
  <c r="B79" i="4" l="1"/>
  <c r="D79" i="4"/>
  <c r="H6" i="6"/>
  <c r="H5" i="7" l="1"/>
  <c r="H7" i="6"/>
  <c r="H6" i="7" s="1"/>
  <c r="H11" i="7" s="1"/>
  <c r="C79" i="4"/>
  <c r="E79" i="4" s="1"/>
  <c r="D80" i="4" l="1"/>
  <c r="B80" i="4"/>
  <c r="C80" i="4" s="1"/>
  <c r="E80" i="4" s="1"/>
  <c r="H29" i="7"/>
  <c r="H31" i="7" s="1"/>
  <c r="H9" i="8" s="1"/>
  <c r="H8" i="8"/>
  <c r="I8" i="8" s="1"/>
  <c r="B81" i="4" l="1"/>
  <c r="D81" i="4"/>
  <c r="J9" i="8"/>
  <c r="I9" i="8"/>
  <c r="C81" i="4" l="1"/>
  <c r="E81" i="4" s="1"/>
  <c r="D82" i="4" l="1"/>
  <c r="B82" i="4"/>
  <c r="C82" i="4" s="1"/>
  <c r="E82" i="4"/>
  <c r="B83" i="4" l="1"/>
  <c r="D83" i="4"/>
  <c r="C83" i="4" l="1"/>
  <c r="E83" i="4" s="1"/>
  <c r="B84" i="4" l="1"/>
  <c r="D84" i="4"/>
  <c r="C84" i="4" l="1"/>
  <c r="E84" i="4" s="1"/>
  <c r="B85" i="4" l="1"/>
  <c r="D85" i="4"/>
  <c r="C85" i="4" l="1"/>
  <c r="E85" i="4" s="1"/>
  <c r="B86" i="4" l="1"/>
  <c r="D86" i="4"/>
  <c r="C86" i="4" l="1"/>
  <c r="E86" i="4" s="1"/>
  <c r="B87" i="4" l="1"/>
  <c r="D87" i="4"/>
  <c r="C87" i="4" l="1"/>
  <c r="E87" i="4" s="1"/>
  <c r="B88" i="4" l="1"/>
  <c r="D88" i="4"/>
  <c r="C88" i="4" l="1"/>
  <c r="E88" i="4" s="1"/>
  <c r="B89" i="4" l="1"/>
  <c r="D89" i="4"/>
  <c r="C89" i="4" l="1"/>
  <c r="E89" i="4" s="1"/>
  <c r="B90" i="4" l="1"/>
  <c r="D90" i="4"/>
  <c r="I17" i="6" s="1"/>
  <c r="I19" i="6" s="1"/>
  <c r="I24" i="6" s="1"/>
  <c r="I25" i="6" s="1"/>
  <c r="C90" i="4" l="1"/>
  <c r="E90" i="4" s="1"/>
  <c r="I6" i="6" l="1"/>
  <c r="B91" i="4"/>
  <c r="D91" i="4"/>
  <c r="C91" i="4" l="1"/>
  <c r="E91" i="4" s="1"/>
  <c r="I5" i="7"/>
  <c r="I7" i="6"/>
  <c r="I6" i="7" s="1"/>
  <c r="I11" i="7" s="1"/>
  <c r="I29" i="7" s="1"/>
  <c r="I31" i="7" s="1"/>
  <c r="B92" i="4" l="1"/>
  <c r="D92" i="4"/>
  <c r="C92" i="4" l="1"/>
  <c r="E92" i="4" s="1"/>
  <c r="D93" i="4" l="1"/>
  <c r="B93" i="4"/>
  <c r="C93" i="4" s="1"/>
  <c r="E93" i="4" s="1"/>
  <c r="B94" i="4" l="1"/>
  <c r="D94" i="4"/>
  <c r="C94" i="4" l="1"/>
  <c r="E94" i="4" s="1"/>
  <c r="B95" i="4" l="1"/>
  <c r="C95" i="4" s="1"/>
  <c r="E95" i="4" s="1"/>
  <c r="D95" i="4"/>
  <c r="D96" i="4" l="1"/>
  <c r="B96" i="4"/>
  <c r="C96" i="4" s="1"/>
  <c r="E96" i="4" s="1"/>
  <c r="D97" i="4" l="1"/>
  <c r="B97" i="4"/>
  <c r="C97" i="4" s="1"/>
  <c r="E97" i="4" s="1"/>
  <c r="B98" i="4" l="1"/>
  <c r="D98" i="4"/>
  <c r="C98" i="4" l="1"/>
  <c r="E98" i="4" s="1"/>
  <c r="B99" i="4" l="1"/>
  <c r="D99" i="4"/>
  <c r="C99" i="4" l="1"/>
  <c r="E99" i="4" s="1"/>
  <c r="B100" i="4" l="1"/>
  <c r="D100" i="4"/>
  <c r="C100" i="4" l="1"/>
  <c r="E100" i="4" s="1"/>
  <c r="D101" i="4" l="1"/>
  <c r="B101" i="4"/>
  <c r="C101" i="4" s="1"/>
  <c r="E101" i="4"/>
  <c r="D102" i="4" l="1"/>
  <c r="B102" i="4"/>
  <c r="C102" i="4" s="1"/>
  <c r="E102" i="4" s="1"/>
  <c r="B103" i="4" l="1"/>
  <c r="D103" i="4"/>
  <c r="C103" i="4" l="1"/>
  <c r="E103" i="4" s="1"/>
  <c r="D104" i="4" l="1"/>
  <c r="B104" i="4"/>
  <c r="C104" i="4" s="1"/>
  <c r="E104" i="4" s="1"/>
  <c r="B105" i="4" l="1"/>
  <c r="D105" i="4"/>
  <c r="C105" i="4" l="1"/>
  <c r="E105" i="4" s="1"/>
  <c r="D106" i="4" l="1"/>
  <c r="B106" i="4"/>
  <c r="C106" i="4" s="1"/>
  <c r="E106" i="4" s="1"/>
  <c r="B107" i="4" l="1"/>
  <c r="D107" i="4"/>
  <c r="C107" i="4" l="1"/>
  <c r="E107" i="4" s="1"/>
  <c r="B108" i="4" l="1"/>
  <c r="D108" i="4"/>
  <c r="C108" i="4" l="1"/>
  <c r="E108" i="4" s="1"/>
  <c r="D109" i="4" l="1"/>
  <c r="B109" i="4"/>
  <c r="C109" i="4" s="1"/>
  <c r="E109" i="4" s="1"/>
  <c r="D110" i="4" l="1"/>
  <c r="B110" i="4"/>
  <c r="C110" i="4" s="1"/>
  <c r="E110" i="4"/>
  <c r="B111" i="4" l="1"/>
  <c r="D111" i="4"/>
  <c r="C111" i="4" l="1"/>
  <c r="E111" i="4" s="1"/>
  <c r="B112" i="4" l="1"/>
  <c r="D112" i="4"/>
  <c r="C112" i="4" l="1"/>
  <c r="E112" i="4" s="1"/>
  <c r="B113" i="4" l="1"/>
  <c r="D113" i="4"/>
  <c r="C113" i="4" l="1"/>
  <c r="E113" i="4" s="1"/>
  <c r="B114" i="4" l="1"/>
  <c r="D114" i="4"/>
  <c r="C114" i="4" l="1"/>
  <c r="E114" i="4" s="1"/>
  <c r="B115" i="4" l="1"/>
  <c r="D115" i="4"/>
  <c r="C115" i="4" l="1"/>
  <c r="E115" i="4" s="1"/>
  <c r="B116" i="4" l="1"/>
  <c r="D116" i="4"/>
  <c r="C116" i="4" l="1"/>
  <c r="E116" i="4" s="1"/>
  <c r="D117" i="4" l="1"/>
  <c r="B117" i="4"/>
  <c r="C117" i="4" s="1"/>
  <c r="E117" i="4" s="1"/>
  <c r="D118" i="4" l="1"/>
  <c r="B118" i="4"/>
  <c r="C118" i="4" s="1"/>
  <c r="E118" i="4" s="1"/>
  <c r="D119" i="4" l="1"/>
  <c r="B119" i="4"/>
  <c r="C119" i="4" s="1"/>
  <c r="E119" i="4" s="1"/>
  <c r="B120" i="4" l="1"/>
  <c r="D120" i="4"/>
  <c r="C120" i="4" l="1"/>
  <c r="E120" i="4" s="1"/>
  <c r="B121" i="4" l="1"/>
  <c r="D121" i="4"/>
  <c r="C121" i="4" l="1"/>
  <c r="E121" i="4" s="1"/>
  <c r="B122" i="4" l="1"/>
  <c r="D122" i="4"/>
  <c r="C122" i="4" l="1"/>
  <c r="E122" i="4" s="1"/>
  <c r="B123" i="4" l="1"/>
  <c r="D123" i="4"/>
  <c r="C123" i="4" l="1"/>
  <c r="E123" i="4" s="1"/>
  <c r="B124" i="4" l="1"/>
  <c r="D124" i="4"/>
  <c r="C124" i="4" l="1"/>
  <c r="E124" i="4" s="1"/>
  <c r="D125" i="4" l="1"/>
  <c r="B125" i="4"/>
  <c r="C125" i="4" s="1"/>
  <c r="E125" i="4" s="1"/>
  <c r="D126" i="4" l="1"/>
  <c r="B126" i="4"/>
  <c r="C126" i="4" s="1"/>
  <c r="E126" i="4" s="1"/>
  <c r="B127" i="4" l="1"/>
  <c r="D127" i="4"/>
  <c r="C127" i="4" l="1"/>
  <c r="E127" i="4" s="1"/>
  <c r="D128" i="4" l="1"/>
  <c r="B128" i="4"/>
  <c r="C128" i="4" s="1"/>
  <c r="E128" i="4" s="1"/>
  <c r="B129" i="4" l="1"/>
  <c r="C129" i="4" s="1"/>
  <c r="E129" i="4" s="1"/>
  <c r="D129" i="4"/>
  <c r="B130" i="4" l="1"/>
  <c r="D130" i="4"/>
  <c r="C130" i="4" l="1"/>
  <c r="E130" i="4" s="1"/>
  <c r="B131" i="4" l="1"/>
  <c r="D131" i="4"/>
  <c r="C131" i="4" l="1"/>
  <c r="E131" i="4" s="1"/>
  <c r="B132" i="4" l="1"/>
  <c r="C132" i="4" s="1"/>
  <c r="E132" i="4" s="1"/>
  <c r="D132" i="4"/>
  <c r="D133" i="4" l="1"/>
  <c r="B133" i="4"/>
  <c r="C133" i="4" s="1"/>
  <c r="E133" i="4" s="1"/>
  <c r="D134" i="4" l="1"/>
  <c r="B134" i="4"/>
  <c r="C134" i="4" s="1"/>
  <c r="E134" i="4" s="1"/>
  <c r="B135" i="4" l="1"/>
  <c r="D135" i="4"/>
  <c r="C135" i="4" l="1"/>
  <c r="E135" i="4" s="1"/>
  <c r="B136" i="4" l="1"/>
  <c r="C136" i="4" s="1"/>
  <c r="E136" i="4" s="1"/>
  <c r="D136" i="4"/>
  <c r="B137" i="4" l="1"/>
  <c r="D137" i="4"/>
  <c r="C137" i="4" l="1"/>
  <c r="E137" i="4" s="1"/>
  <c r="B138" i="4" l="1"/>
  <c r="C138" i="4" s="1"/>
  <c r="E138" i="4" s="1"/>
  <c r="D138" i="4"/>
  <c r="B139" i="4" l="1"/>
  <c r="D139" i="4"/>
  <c r="C139" i="4" l="1"/>
  <c r="E139" i="4" s="1"/>
  <c r="B140" i="4" l="1"/>
  <c r="D140" i="4"/>
  <c r="C140" i="4" l="1"/>
  <c r="E140" i="4" s="1"/>
  <c r="D141" i="4" l="1"/>
  <c r="B141" i="4"/>
  <c r="C141" i="4" s="1"/>
  <c r="E141" i="4" s="1"/>
  <c r="D142" i="4" l="1"/>
  <c r="B142" i="4"/>
  <c r="C142" i="4" s="1"/>
  <c r="E142" i="4" s="1"/>
  <c r="B143" i="4" l="1"/>
  <c r="D143" i="4"/>
  <c r="C143" i="4" l="1"/>
  <c r="E143" i="4" s="1"/>
  <c r="B144" i="4" l="1"/>
  <c r="C144" i="4" s="1"/>
  <c r="E144" i="4" s="1"/>
  <c r="D144" i="4"/>
  <c r="B145" i="4" l="1"/>
  <c r="D145" i="4"/>
  <c r="C145" i="4" l="1"/>
  <c r="E145" i="4" s="1"/>
  <c r="B146" i="4" l="1"/>
  <c r="D146" i="4"/>
  <c r="C146" i="4" l="1"/>
  <c r="E146" i="4" s="1"/>
  <c r="B147" i="4" l="1"/>
  <c r="D147" i="4"/>
  <c r="C147" i="4" l="1"/>
  <c r="E147" i="4" s="1"/>
  <c r="B148" i="4" l="1"/>
  <c r="D148" i="4"/>
  <c r="C148" i="4" l="1"/>
  <c r="E148" i="4" s="1"/>
  <c r="D149" i="4" l="1"/>
  <c r="B149" i="4"/>
  <c r="C149" i="4" s="1"/>
  <c r="E149" i="4" s="1"/>
  <c r="D150" i="4" l="1"/>
  <c r="B150" i="4"/>
  <c r="C150" i="4" s="1"/>
  <c r="E150" i="4" s="1"/>
  <c r="B151" i="4" l="1"/>
  <c r="D151" i="4"/>
  <c r="C151" i="4" l="1"/>
  <c r="E151" i="4" s="1"/>
  <c r="B152" i="4" l="1"/>
  <c r="C152" i="4" s="1"/>
  <c r="E152" i="4" s="1"/>
  <c r="D152" i="4"/>
  <c r="B153" i="4" l="1"/>
  <c r="D153" i="4"/>
  <c r="C153" i="4" l="1"/>
  <c r="E153" i="4" s="1"/>
  <c r="B154" i="4" l="1"/>
  <c r="D154" i="4"/>
  <c r="C154" i="4" l="1"/>
  <c r="E154" i="4" s="1"/>
  <c r="D155" i="4" l="1"/>
  <c r="B155" i="4"/>
  <c r="C155" i="4" s="1"/>
  <c r="E155" i="4" s="1"/>
  <c r="B156" i="4" l="1"/>
  <c r="C156" i="4" s="1"/>
  <c r="E156" i="4" s="1"/>
  <c r="D156" i="4"/>
  <c r="B157" i="4" l="1"/>
  <c r="D157" i="4"/>
  <c r="C157" i="4" l="1"/>
  <c r="E157" i="4" s="1"/>
  <c r="D158" i="4" l="1"/>
  <c r="B158" i="4"/>
  <c r="C158" i="4" s="1"/>
  <c r="E158" i="4" s="1"/>
  <c r="B159" i="4" l="1"/>
  <c r="D159" i="4"/>
  <c r="C159" i="4" l="1"/>
  <c r="E159" i="4" s="1"/>
  <c r="B160" i="4" l="1"/>
  <c r="D160" i="4"/>
  <c r="C160" i="4" l="1"/>
  <c r="E160" i="4" s="1"/>
  <c r="B161" i="4" l="1"/>
  <c r="D161" i="4"/>
  <c r="C161" i="4" l="1"/>
  <c r="E161" i="4" s="1"/>
  <c r="B162" i="4" l="1"/>
  <c r="D162" i="4"/>
  <c r="C162" i="4" l="1"/>
  <c r="E162" i="4" s="1"/>
  <c r="D163" i="4" l="1"/>
  <c r="B163" i="4"/>
  <c r="C163" i="4" s="1"/>
  <c r="E163" i="4" s="1"/>
  <c r="D164" i="4" l="1"/>
  <c r="B164" i="4"/>
  <c r="C164" i="4" s="1"/>
  <c r="E164" i="4" s="1"/>
  <c r="B165" i="4" l="1"/>
  <c r="D165" i="4"/>
  <c r="C165" i="4" l="1"/>
  <c r="E165" i="4" s="1"/>
  <c r="D166" i="4" l="1"/>
  <c r="B166" i="4"/>
  <c r="C166" i="4" s="1"/>
  <c r="E166" i="4" s="1"/>
  <c r="B167" i="4" l="1"/>
  <c r="D167" i="4"/>
  <c r="C167" i="4" l="1"/>
  <c r="E167" i="4" s="1"/>
  <c r="B168" i="4" l="1"/>
  <c r="C168" i="4" s="1"/>
  <c r="E168" i="4" s="1"/>
  <c r="D168" i="4"/>
  <c r="B169" i="4" l="1"/>
  <c r="D169" i="4"/>
  <c r="C169" i="4" l="1"/>
  <c r="E169" i="4" s="1"/>
  <c r="B170" i="4" l="1"/>
  <c r="D170" i="4"/>
  <c r="C170" i="4" l="1"/>
  <c r="E170" i="4" s="1"/>
  <c r="D171" i="4" l="1"/>
  <c r="B171" i="4"/>
  <c r="C171" i="4" s="1"/>
  <c r="E171" i="4" s="1"/>
  <c r="B172" i="4" l="1"/>
  <c r="D172" i="4"/>
  <c r="C172" i="4" l="1"/>
  <c r="E172" i="4" s="1"/>
  <c r="B173" i="4" l="1"/>
  <c r="D173" i="4"/>
  <c r="C173" i="4" l="1"/>
  <c r="E173" i="4" s="1"/>
  <c r="D174" i="4" l="1"/>
  <c r="B174" i="4"/>
  <c r="C174" i="4" s="1"/>
  <c r="E174" i="4" s="1"/>
  <c r="B175" i="4" l="1"/>
  <c r="D175" i="4"/>
  <c r="C175" i="4" l="1"/>
  <c r="E175" i="4" s="1"/>
  <c r="B176" i="4" l="1"/>
  <c r="C176" i="4" s="1"/>
  <c r="E176" i="4" s="1"/>
  <c r="D176" i="4"/>
  <c r="B177" i="4" l="1"/>
  <c r="D177" i="4"/>
  <c r="C177" i="4" l="1"/>
  <c r="E177" i="4" s="1"/>
  <c r="B178" i="4" l="1"/>
  <c r="C178" i="4" s="1"/>
  <c r="E178" i="4" s="1"/>
  <c r="D178" i="4"/>
  <c r="D179" i="4" l="1"/>
  <c r="B179" i="4"/>
  <c r="C179" i="4" s="1"/>
  <c r="E179" i="4" s="1"/>
  <c r="B180" i="4" l="1"/>
  <c r="D180" i="4"/>
  <c r="C180" i="4" l="1"/>
  <c r="E180" i="4" s="1"/>
  <c r="B181" i="4" l="1"/>
  <c r="C181" i="4" s="1"/>
  <c r="E181" i="4" s="1"/>
  <c r="D181" i="4"/>
  <c r="D182" i="4" l="1"/>
  <c r="B182" i="4"/>
  <c r="C182" i="4" l="1"/>
  <c r="E182" i="4" s="1"/>
  <c r="B183" i="4" l="1"/>
  <c r="D183" i="4"/>
  <c r="C183" i="4" l="1"/>
  <c r="E183" i="4" s="1"/>
  <c r="B184" i="4" l="1"/>
  <c r="C184" i="4" s="1"/>
  <c r="E184" i="4" s="1"/>
  <c r="D184" i="4"/>
  <c r="B185" i="4" l="1"/>
  <c r="D185" i="4"/>
  <c r="C185" i="4" l="1"/>
  <c r="E185" i="4" s="1"/>
  <c r="B186" i="4" l="1"/>
  <c r="D186" i="4"/>
  <c r="C186" i="4" l="1"/>
  <c r="E186" i="4" s="1"/>
  <c r="D187" i="4" l="1"/>
  <c r="B187" i="4"/>
  <c r="C187" i="4" s="1"/>
  <c r="E187" i="4" s="1"/>
  <c r="B188" i="4" l="1"/>
  <c r="C188" i="4" s="1"/>
  <c r="E188" i="4" s="1"/>
  <c r="D188" i="4"/>
  <c r="B189" i="4" l="1"/>
  <c r="D189" i="4"/>
  <c r="C189" i="4" l="1"/>
  <c r="E189" i="4" s="1"/>
  <c r="D190" i="4" l="1"/>
  <c r="B190" i="4"/>
  <c r="C190" i="4" s="1"/>
  <c r="E190" i="4" s="1"/>
  <c r="B191" i="4" l="1"/>
  <c r="C191" i="4" s="1"/>
  <c r="E191" i="4" s="1"/>
  <c r="D191" i="4"/>
  <c r="B192" i="4" l="1"/>
  <c r="D192" i="4"/>
  <c r="C192" i="4" l="1"/>
  <c r="E192" i="4" s="1"/>
  <c r="B193" i="4" l="1"/>
  <c r="C193" i="4" s="1"/>
  <c r="E193" i="4" s="1"/>
  <c r="D193" i="4"/>
  <c r="B194" i="4" l="1"/>
  <c r="D194" i="4"/>
  <c r="C194" i="4" l="1"/>
  <c r="E194" i="4" s="1"/>
  <c r="D195" i="4" l="1"/>
  <c r="B195" i="4"/>
  <c r="C195" i="4" s="1"/>
  <c r="E195" i="4" s="1"/>
  <c r="B196" i="4" l="1"/>
  <c r="D196" i="4"/>
  <c r="C196" i="4" l="1"/>
  <c r="E196" i="4" s="1"/>
  <c r="B197" i="4" l="1"/>
  <c r="C197" i="4" s="1"/>
  <c r="E197" i="4" s="1"/>
  <c r="D197" i="4"/>
  <c r="D198" i="4" l="1"/>
  <c r="B198" i="4"/>
  <c r="C198" i="4" s="1"/>
  <c r="E198" i="4" s="1"/>
  <c r="B199" i="4" l="1"/>
  <c r="D199" i="4"/>
  <c r="C199" i="4" l="1"/>
  <c r="E199" i="4" s="1"/>
  <c r="B200" i="4" l="1"/>
  <c r="D200" i="4"/>
  <c r="C200" i="4" l="1"/>
  <c r="E200" i="4" s="1"/>
  <c r="B201" i="4" l="1"/>
  <c r="D201" i="4"/>
  <c r="C201" i="4" l="1"/>
  <c r="E201" i="4" s="1"/>
  <c r="D202" i="4" l="1"/>
  <c r="B202" i="4"/>
  <c r="C202" i="4" s="1"/>
  <c r="E202" i="4" s="1"/>
  <c r="D203" i="4" l="1"/>
  <c r="B203" i="4"/>
  <c r="C203" i="4" s="1"/>
  <c r="E203" i="4" s="1"/>
  <c r="D204" i="4" l="1"/>
  <c r="B204" i="4"/>
  <c r="C204" i="4" s="1"/>
  <c r="E204" i="4" s="1"/>
  <c r="B205" i="4" l="1"/>
  <c r="D205" i="4"/>
  <c r="C205" i="4" l="1"/>
  <c r="E205" i="4" s="1"/>
  <c r="B206" i="4" l="1"/>
  <c r="C206" i="4" s="1"/>
  <c r="E206" i="4" s="1"/>
  <c r="D206" i="4"/>
  <c r="B207" i="4" l="1"/>
  <c r="D207" i="4"/>
  <c r="C207" i="4" l="1"/>
  <c r="E207" i="4" s="1"/>
  <c r="B208" i="4" l="1"/>
  <c r="D208" i="4"/>
  <c r="C208" i="4" l="1"/>
  <c r="E208" i="4" s="1"/>
  <c r="B209" i="4" l="1"/>
  <c r="D209" i="4"/>
  <c r="C209" i="4" l="1"/>
  <c r="E209" i="4" s="1"/>
  <c r="D210" i="4" l="1"/>
  <c r="B210" i="4"/>
  <c r="C210" i="4" s="1"/>
  <c r="E210" i="4" s="1"/>
  <c r="B211" i="4" l="1"/>
  <c r="D211" i="4"/>
  <c r="C211" i="4" l="1"/>
  <c r="E211" i="4" s="1"/>
  <c r="D212" i="4" l="1"/>
  <c r="B212" i="4"/>
  <c r="C212" i="4" s="1"/>
  <c r="E212" i="4" s="1"/>
  <c r="B213" i="4" l="1"/>
  <c r="D213" i="4"/>
  <c r="C213" i="4" l="1"/>
  <c r="E213" i="4" s="1"/>
  <c r="B214" i="4" l="1"/>
  <c r="C214" i="4" s="1"/>
  <c r="E214" i="4" s="1"/>
  <c r="D214" i="4"/>
  <c r="B215" i="4" l="1"/>
  <c r="D215" i="4"/>
  <c r="C215" i="4" l="1"/>
  <c r="E215" i="4" s="1"/>
  <c r="B216" i="4" l="1"/>
  <c r="C216" i="4" s="1"/>
  <c r="E216" i="4" s="1"/>
  <c r="D216" i="4"/>
  <c r="B217" i="4" l="1"/>
  <c r="C217" i="4" s="1"/>
  <c r="E217" i="4" s="1"/>
  <c r="D217" i="4"/>
  <c r="D218" i="4" l="1"/>
  <c r="B218" i="4"/>
  <c r="C218" i="4" s="1"/>
  <c r="E218" i="4" s="1"/>
  <c r="B219" i="4" l="1"/>
  <c r="D219" i="4"/>
  <c r="C219" i="4" l="1"/>
  <c r="E219" i="4" s="1"/>
  <c r="B220" i="4" l="1"/>
  <c r="D220" i="4"/>
  <c r="C220" i="4" l="1"/>
  <c r="E220" i="4" s="1"/>
  <c r="B221" i="4" l="1"/>
  <c r="D221" i="4"/>
  <c r="C221" i="4" l="1"/>
  <c r="E221" i="4" s="1"/>
  <c r="B222" i="4" l="1"/>
  <c r="D222" i="4"/>
  <c r="C222" i="4" l="1"/>
  <c r="E222" i="4" s="1"/>
  <c r="B223" i="4" l="1"/>
  <c r="C223" i="4" s="1"/>
  <c r="E223" i="4" s="1"/>
  <c r="D223" i="4"/>
  <c r="B224" i="4" l="1"/>
  <c r="D224" i="4"/>
  <c r="C224" i="4" l="1"/>
  <c r="E224" i="4" s="1"/>
  <c r="B225" i="4" l="1"/>
  <c r="D225" i="4"/>
  <c r="C225" i="4" l="1"/>
  <c r="E225" i="4" s="1"/>
  <c r="B226" i="4" l="1"/>
  <c r="D226" i="4"/>
  <c r="C226" i="4" l="1"/>
  <c r="E226" i="4" s="1"/>
  <c r="B227" i="4" l="1"/>
  <c r="D227" i="4"/>
  <c r="C227" i="4" l="1"/>
  <c r="E227" i="4" s="1"/>
  <c r="B228" i="4" l="1"/>
  <c r="D228" i="4"/>
  <c r="C228" i="4" l="1"/>
  <c r="E228" i="4" s="1"/>
  <c r="B229" i="4" l="1"/>
  <c r="D229" i="4"/>
  <c r="C229" i="4" l="1"/>
  <c r="E229" i="4" s="1"/>
  <c r="B230" i="4" l="1"/>
  <c r="C230" i="4" s="1"/>
  <c r="E230" i="4" s="1"/>
  <c r="D230" i="4"/>
  <c r="B231" i="4" l="1"/>
  <c r="D231" i="4"/>
  <c r="C231" i="4" l="1"/>
  <c r="E231" i="4" s="1"/>
  <c r="B232" i="4" l="1"/>
  <c r="D232" i="4"/>
  <c r="C232" i="4" l="1"/>
  <c r="E232" i="4" s="1"/>
  <c r="B233" i="4" l="1"/>
  <c r="D233" i="4"/>
  <c r="C233" i="4" l="1"/>
  <c r="E233" i="4" s="1"/>
  <c r="B234" i="4" l="1"/>
  <c r="D234" i="4"/>
  <c r="C234" i="4" l="1"/>
  <c r="E234" i="4" s="1"/>
  <c r="B235" i="4" l="1"/>
  <c r="D235" i="4"/>
  <c r="C235" i="4" l="1"/>
  <c r="E235" i="4" s="1"/>
  <c r="D236" i="4" l="1"/>
  <c r="B236" i="4"/>
  <c r="C236" i="4" s="1"/>
  <c r="E236" i="4" s="1"/>
  <c r="B237" i="4" l="1"/>
  <c r="D237" i="4"/>
  <c r="C237" i="4" l="1"/>
  <c r="E237" i="4" s="1"/>
  <c r="B238" i="4" l="1"/>
  <c r="C238" i="4" s="1"/>
  <c r="E238" i="4" s="1"/>
  <c r="D238" i="4"/>
  <c r="B239" i="4" l="1"/>
  <c r="D239" i="4"/>
  <c r="C239" i="4" l="1"/>
  <c r="E239" i="4" s="1"/>
  <c r="B240" i="4" l="1"/>
  <c r="D240" i="4"/>
  <c r="C240" i="4" l="1"/>
  <c r="E240" i="4" s="1"/>
  <c r="B241" i="4" l="1"/>
  <c r="D241" i="4"/>
  <c r="C241" i="4" l="1"/>
  <c r="E241" i="4" s="1"/>
  <c r="D242" i="4" l="1"/>
  <c r="B242" i="4"/>
  <c r="C242" i="4" s="1"/>
  <c r="E242" i="4" s="1"/>
  <c r="B243" i="4" l="1"/>
  <c r="D243" i="4"/>
  <c r="C243" i="4" l="1"/>
  <c r="E243" i="4" s="1"/>
  <c r="D244" i="4" l="1"/>
  <c r="B244" i="4"/>
  <c r="C244" i="4" s="1"/>
  <c r="E244" i="4" s="1"/>
  <c r="B245" i="4" l="1"/>
  <c r="D245" i="4"/>
  <c r="C245" i="4" l="1"/>
  <c r="E245" i="4" s="1"/>
  <c r="B246" i="4" l="1"/>
  <c r="D246" i="4"/>
  <c r="C246" i="4" l="1"/>
  <c r="E246" i="4" s="1"/>
  <c r="B247" i="4" l="1"/>
  <c r="D247" i="4"/>
  <c r="C247" i="4" l="1"/>
  <c r="E247" i="4" s="1"/>
  <c r="B248" i="4" l="1"/>
  <c r="D248" i="4"/>
  <c r="C248" i="4" l="1"/>
  <c r="E248" i="4" s="1"/>
  <c r="B249" i="4" l="1"/>
  <c r="D249" i="4"/>
  <c r="C249" i="4" l="1"/>
  <c r="E249" i="4" s="1"/>
  <c r="D250" i="4" l="1"/>
  <c r="B250" i="4"/>
  <c r="C250" i="4" s="1"/>
  <c r="E250" i="4" s="1"/>
  <c r="B251" i="4" l="1"/>
  <c r="D251" i="4"/>
  <c r="C251" i="4" l="1"/>
  <c r="E251" i="4" s="1"/>
  <c r="B252" i="4" l="1"/>
  <c r="D252" i="4"/>
  <c r="C252" i="4" l="1"/>
  <c r="E252" i="4" s="1"/>
  <c r="B253" i="4" l="1"/>
  <c r="D253" i="4"/>
  <c r="C253" i="4" l="1"/>
  <c r="E253" i="4" s="1"/>
  <c r="B254" i="4" l="1"/>
  <c r="D254" i="4"/>
  <c r="C254" i="4" l="1"/>
  <c r="E254" i="4" s="1"/>
  <c r="B255" i="4" l="1"/>
  <c r="D255" i="4"/>
  <c r="C255" i="4" l="1"/>
  <c r="E255" i="4" s="1"/>
  <c r="D256" i="4" l="1"/>
  <c r="B256" i="4"/>
  <c r="C256" i="4" s="1"/>
  <c r="E256" i="4" s="1"/>
  <c r="B257" i="4" l="1"/>
  <c r="D257" i="4"/>
  <c r="C257" i="4" l="1"/>
  <c r="E257" i="4" s="1"/>
  <c r="B258" i="4" l="1"/>
  <c r="C258" i="4" s="1"/>
  <c r="E258" i="4" s="1"/>
  <c r="D258" i="4"/>
  <c r="B259" i="4" l="1"/>
  <c r="C259" i="4" s="1"/>
  <c r="D259" i="4"/>
  <c r="E259" i="4"/>
  <c r="B260" i="4" l="1"/>
  <c r="C260" i="4" s="1"/>
  <c r="E260" i="4" s="1"/>
  <c r="D260" i="4"/>
  <c r="B261" i="4" l="1"/>
  <c r="D261" i="4"/>
  <c r="C261" i="4" l="1"/>
  <c r="E261" i="4" s="1"/>
  <c r="B262" i="4" l="1"/>
  <c r="D262" i="4"/>
  <c r="C262" i="4" l="1"/>
  <c r="E262" i="4" s="1"/>
  <c r="B263" i="4" l="1"/>
  <c r="C263" i="4" s="1"/>
  <c r="D263" i="4"/>
  <c r="E263" i="4"/>
  <c r="D264" i="4" l="1"/>
  <c r="B264" i="4"/>
  <c r="C264" i="4" s="1"/>
  <c r="E264" i="4" s="1"/>
  <c r="B265" i="4" l="1"/>
  <c r="D265" i="4"/>
  <c r="C265" i="4" l="1"/>
  <c r="E265" i="4" s="1"/>
  <c r="D266" i="4" l="1"/>
  <c r="B266" i="4"/>
  <c r="C266" i="4" s="1"/>
  <c r="E266" i="4" s="1"/>
  <c r="B267" i="4" l="1"/>
  <c r="D267" i="4"/>
  <c r="C267" i="4" l="1"/>
  <c r="E267" i="4" s="1"/>
  <c r="B268" i="4" l="1"/>
  <c r="C268" i="4" s="1"/>
  <c r="E268" i="4" s="1"/>
  <c r="D268" i="4"/>
  <c r="B269" i="4" l="1"/>
  <c r="D269" i="4"/>
  <c r="C269" i="4" l="1"/>
  <c r="E269" i="4" s="1"/>
  <c r="D270" i="4" l="1"/>
  <c r="B270" i="4"/>
  <c r="C270" i="4" s="1"/>
  <c r="E270" i="4" s="1"/>
  <c r="B271" i="4" l="1"/>
  <c r="D271" i="4"/>
  <c r="C271" i="4" l="1"/>
  <c r="E271" i="4" s="1"/>
  <c r="B272" i="4" l="1"/>
  <c r="C272" i="4" s="1"/>
  <c r="E272" i="4" s="1"/>
  <c r="D272" i="4"/>
  <c r="B273" i="4" l="1"/>
  <c r="D273" i="4"/>
  <c r="C273" i="4" l="1"/>
  <c r="E273" i="4" s="1"/>
  <c r="B274" i="4" l="1"/>
  <c r="D274" i="4"/>
  <c r="C274" i="4" l="1"/>
  <c r="E274" i="4" s="1"/>
  <c r="B275" i="4" l="1"/>
  <c r="C275" i="4" s="1"/>
  <c r="E275" i="4" s="1"/>
  <c r="D275" i="4"/>
  <c r="B276" i="4" l="1"/>
  <c r="D276" i="4"/>
  <c r="C276" i="4" l="1"/>
  <c r="E276" i="4" s="1"/>
  <c r="B277" i="4" l="1"/>
  <c r="D277" i="4"/>
  <c r="C277" i="4" l="1"/>
  <c r="E277" i="4" s="1"/>
  <c r="B278" i="4" l="1"/>
  <c r="C278" i="4" s="1"/>
  <c r="E278" i="4" s="1"/>
  <c r="D278" i="4"/>
  <c r="B279" i="4" l="1"/>
  <c r="D279" i="4"/>
  <c r="C279" i="4" l="1"/>
  <c r="E279" i="4" s="1"/>
  <c r="B280" i="4" l="1"/>
  <c r="D280" i="4"/>
  <c r="C280" i="4" l="1"/>
  <c r="E280" i="4" s="1"/>
  <c r="B281" i="4" l="1"/>
  <c r="D281" i="4"/>
  <c r="C281" i="4" l="1"/>
  <c r="E281" i="4" s="1"/>
  <c r="B282" i="4" l="1"/>
  <c r="D282" i="4"/>
  <c r="C282" i="4" l="1"/>
  <c r="E282" i="4" s="1"/>
  <c r="B283" i="4" l="1"/>
  <c r="C283" i="4" s="1"/>
  <c r="E283" i="4" s="1"/>
  <c r="D283" i="4"/>
  <c r="B284" i="4" l="1"/>
  <c r="C284" i="4" s="1"/>
  <c r="E284" i="4" s="1"/>
  <c r="D284" i="4"/>
  <c r="B285" i="4" l="1"/>
  <c r="D285" i="4"/>
  <c r="C285" i="4" l="1"/>
  <c r="E285" i="4" s="1"/>
  <c r="D286" i="4" l="1"/>
  <c r="B286" i="4"/>
  <c r="C286" i="4" s="1"/>
  <c r="E286" i="4" s="1"/>
  <c r="B287" i="4" l="1"/>
  <c r="D287" i="4"/>
  <c r="C287" i="4" l="1"/>
  <c r="E287" i="4" s="1"/>
  <c r="B288" i="4" l="1"/>
  <c r="C288" i="4" s="1"/>
  <c r="E288" i="4" s="1"/>
  <c r="D288" i="4"/>
  <c r="B289" i="4" l="1"/>
  <c r="D289" i="4"/>
  <c r="C289" i="4" l="1"/>
  <c r="E289" i="4" s="1"/>
  <c r="B290" i="4" l="1"/>
  <c r="D290" i="4"/>
  <c r="C290" i="4" l="1"/>
  <c r="E290" i="4" s="1"/>
  <c r="B291" i="4" l="1"/>
  <c r="D291" i="4"/>
  <c r="C291" i="4" l="1"/>
  <c r="E291" i="4" s="1"/>
  <c r="D292" i="4" l="1"/>
  <c r="B292" i="4"/>
  <c r="C292" i="4" s="1"/>
  <c r="E292" i="4" s="1"/>
  <c r="B293" i="4" l="1"/>
  <c r="D293" i="4"/>
  <c r="C293" i="4" l="1"/>
  <c r="E293" i="4" s="1"/>
  <c r="D294" i="4" l="1"/>
  <c r="B294" i="4"/>
  <c r="C294" i="4" s="1"/>
  <c r="E294" i="4" s="1"/>
  <c r="B295" i="4" l="1"/>
  <c r="D295" i="4"/>
  <c r="C295" i="4" l="1"/>
  <c r="E295" i="4" s="1"/>
  <c r="D296" i="4" l="1"/>
  <c r="B296" i="4"/>
  <c r="C296" i="4" s="1"/>
  <c r="E296" i="4" s="1"/>
  <c r="B297" i="4" l="1"/>
  <c r="C297" i="4" s="1"/>
  <c r="E297" i="4" s="1"/>
  <c r="D297" i="4"/>
  <c r="B298" i="4" l="1"/>
  <c r="D298" i="4"/>
  <c r="C298" i="4" l="1"/>
  <c r="E298" i="4" s="1"/>
  <c r="B299" i="4" l="1"/>
  <c r="D299" i="4"/>
  <c r="C299" i="4" l="1"/>
  <c r="E299" i="4" s="1"/>
  <c r="B300" i="4" l="1"/>
  <c r="D300" i="4"/>
  <c r="C300" i="4" l="1"/>
  <c r="E300" i="4" s="1"/>
  <c r="B301" i="4" l="1"/>
  <c r="D301" i="4"/>
  <c r="C301" i="4" l="1"/>
  <c r="E301" i="4" s="1"/>
  <c r="D302" i="4" l="1"/>
  <c r="B302" i="4"/>
  <c r="C302" i="4" s="1"/>
  <c r="E302" i="4" s="1"/>
  <c r="B303" i="4" l="1"/>
  <c r="D303" i="4"/>
  <c r="C303" i="4" l="1"/>
  <c r="E303" i="4" s="1"/>
  <c r="D304" i="4" l="1"/>
  <c r="B304" i="4"/>
  <c r="C304" i="4" s="1"/>
  <c r="E304" i="4" s="1"/>
  <c r="B305" i="4" l="1"/>
  <c r="D305" i="4"/>
  <c r="C305" i="4" l="1"/>
  <c r="E305" i="4" s="1"/>
  <c r="B306" i="4" l="1"/>
  <c r="D306" i="4"/>
  <c r="C306" i="4" l="1"/>
  <c r="E306" i="4" s="1"/>
  <c r="B307" i="4" l="1"/>
  <c r="D307" i="4"/>
  <c r="C307" i="4" l="1"/>
  <c r="E307" i="4" s="1"/>
  <c r="D308" i="4" l="1"/>
  <c r="E308" i="4"/>
  <c r="B308" i="4"/>
  <c r="C308" i="4" s="1"/>
  <c r="B309" i="4" l="1"/>
  <c r="D309" i="4"/>
  <c r="C309" i="4" l="1"/>
  <c r="E309" i="4" s="1"/>
  <c r="B310" i="4" l="1"/>
  <c r="D310" i="4"/>
  <c r="C310" i="4" l="1"/>
  <c r="E310" i="4" s="1"/>
  <c r="B311" i="4" l="1"/>
  <c r="D311" i="4"/>
  <c r="C311" i="4" l="1"/>
  <c r="E311" i="4" s="1"/>
  <c r="B312" i="4" l="1"/>
  <c r="D312" i="4"/>
  <c r="C312" i="4" l="1"/>
  <c r="E312" i="4" s="1"/>
  <c r="B313" i="4" l="1"/>
  <c r="D313" i="4"/>
  <c r="C313" i="4" l="1"/>
  <c r="E313" i="4" s="1"/>
  <c r="B314" i="4" l="1"/>
  <c r="D314" i="4"/>
  <c r="C314" i="4" l="1"/>
  <c r="E314" i="4" s="1"/>
  <c r="B315" i="4" l="1"/>
  <c r="D315" i="4"/>
  <c r="C315" i="4" l="1"/>
  <c r="E315" i="4" s="1"/>
  <c r="B316" i="4" l="1"/>
  <c r="D316" i="4"/>
  <c r="C316" i="4" l="1"/>
  <c r="E316" i="4" s="1"/>
  <c r="B317" i="4" l="1"/>
  <c r="D317" i="4"/>
  <c r="C317" i="4" l="1"/>
  <c r="E317" i="4" s="1"/>
  <c r="D318" i="4" l="1"/>
  <c r="B318" i="4"/>
  <c r="C318" i="4" s="1"/>
  <c r="E318" i="4" s="1"/>
  <c r="B319" i="4" l="1"/>
  <c r="C319" i="4" s="1"/>
  <c r="E319" i="4" s="1"/>
  <c r="D319" i="4"/>
  <c r="B320" i="4" l="1"/>
  <c r="D320" i="4"/>
  <c r="C320" i="4" l="1"/>
  <c r="E320" i="4" s="1"/>
  <c r="B321" i="4" l="1"/>
  <c r="D321" i="4"/>
  <c r="C321" i="4" l="1"/>
  <c r="E321" i="4" s="1"/>
  <c r="B322" i="4" l="1"/>
  <c r="D322" i="4"/>
  <c r="C322" i="4" l="1"/>
  <c r="E322" i="4" s="1"/>
  <c r="B323" i="4" l="1"/>
  <c r="C323" i="4" s="1"/>
  <c r="E323" i="4" s="1"/>
  <c r="D323" i="4"/>
  <c r="D324" i="4" l="1"/>
  <c r="B324" i="4"/>
  <c r="C324" i="4" s="1"/>
  <c r="E324" i="4" s="1"/>
  <c r="B325" i="4" l="1"/>
  <c r="D325" i="4"/>
  <c r="C325" i="4" l="1"/>
  <c r="E325" i="4" s="1"/>
  <c r="B326" i="4" l="1"/>
  <c r="D326" i="4"/>
  <c r="C326" i="4" l="1"/>
  <c r="E326" i="4" s="1"/>
  <c r="B327" i="4" l="1"/>
  <c r="D327" i="4"/>
  <c r="C327" i="4" l="1"/>
  <c r="E327" i="4" s="1"/>
  <c r="D328" i="4" l="1"/>
  <c r="B328" i="4"/>
  <c r="C328" i="4" s="1"/>
  <c r="E328" i="4" s="1"/>
  <c r="B329" i="4" l="1"/>
  <c r="C329" i="4" s="1"/>
  <c r="E329" i="4" s="1"/>
  <c r="D329" i="4"/>
  <c r="B330" i="4" l="1"/>
  <c r="D330" i="4"/>
  <c r="C330" i="4" l="1"/>
  <c r="E330" i="4" s="1"/>
  <c r="B331" i="4" l="1"/>
  <c r="D331" i="4"/>
  <c r="C331" i="4" l="1"/>
  <c r="E331" i="4" s="1"/>
  <c r="B332" i="4" l="1"/>
  <c r="D332" i="4"/>
  <c r="C332" i="4" l="1"/>
  <c r="E332" i="4" s="1"/>
  <c r="B333" i="4" l="1"/>
  <c r="D333" i="4"/>
  <c r="C333" i="4" l="1"/>
  <c r="E333" i="4" s="1"/>
  <c r="D334" i="4" l="1"/>
  <c r="B334" i="4"/>
  <c r="C334" i="4" s="1"/>
  <c r="E334" i="4" s="1"/>
  <c r="D335" i="4" l="1"/>
  <c r="B335" i="4"/>
  <c r="C335" i="4" s="1"/>
  <c r="E335" i="4" s="1"/>
  <c r="D336" i="4" l="1"/>
  <c r="B336" i="4"/>
  <c r="C336" i="4" s="1"/>
  <c r="E336" i="4"/>
  <c r="B337" i="4" l="1"/>
  <c r="C337" i="4" s="1"/>
  <c r="E337" i="4" s="1"/>
  <c r="D337" i="4"/>
  <c r="D338" i="4" l="1"/>
  <c r="B338" i="4"/>
  <c r="C338" i="4" s="1"/>
  <c r="E338" i="4" s="1"/>
  <c r="D339" i="4" l="1"/>
  <c r="B339" i="4"/>
  <c r="C339" i="4" s="1"/>
  <c r="E339" i="4" s="1"/>
  <c r="D340" i="4" l="1"/>
  <c r="B340" i="4"/>
  <c r="C340" i="4" s="1"/>
  <c r="E340" i="4" s="1"/>
  <c r="B341" i="4" l="1"/>
  <c r="D341" i="4"/>
  <c r="C341" i="4" l="1"/>
  <c r="E341" i="4" s="1"/>
  <c r="D342" i="4" l="1"/>
  <c r="B342" i="4"/>
  <c r="C342" i="4" s="1"/>
  <c r="E342" i="4" s="1"/>
  <c r="B343" i="4" l="1"/>
  <c r="D343" i="4"/>
  <c r="C343" i="4" l="1"/>
  <c r="E343" i="4" s="1"/>
  <c r="D344" i="4" l="1"/>
  <c r="B344" i="4"/>
  <c r="C344" i="4" s="1"/>
  <c r="E344" i="4" s="1"/>
  <c r="B345" i="4" l="1"/>
  <c r="D345" i="4"/>
  <c r="C345" i="4" l="1"/>
  <c r="E345" i="4" s="1"/>
  <c r="D346" i="4" l="1"/>
  <c r="B346" i="4"/>
  <c r="C346" i="4" s="1"/>
  <c r="E346" i="4"/>
  <c r="D347" i="4" l="1"/>
  <c r="B347" i="4"/>
  <c r="C347" i="4" s="1"/>
  <c r="E347" i="4" s="1"/>
  <c r="D348" i="4" l="1"/>
  <c r="B348" i="4"/>
  <c r="C348" i="4" s="1"/>
  <c r="E348" i="4" s="1"/>
  <c r="B349" i="4" l="1"/>
  <c r="D349" i="4"/>
  <c r="C349" i="4" l="1"/>
  <c r="E349" i="4" s="1"/>
  <c r="D350" i="4" l="1"/>
  <c r="B350" i="4"/>
  <c r="C350" i="4" l="1"/>
  <c r="E350" i="4" s="1"/>
  <c r="D351" i="4" l="1"/>
  <c r="B351" i="4"/>
  <c r="C351" i="4" s="1"/>
  <c r="E351" i="4" s="1"/>
  <c r="D352" i="4" l="1"/>
  <c r="B352" i="4"/>
  <c r="C352" i="4" s="1"/>
  <c r="E352" i="4" s="1"/>
  <c r="B353" i="4" l="1"/>
  <c r="C353" i="4" s="1"/>
  <c r="E353" i="4" s="1"/>
  <c r="D353" i="4"/>
  <c r="D354" i="4" l="1"/>
  <c r="B354" i="4"/>
  <c r="C354" i="4" s="1"/>
  <c r="E354" i="4" s="1"/>
  <c r="D355" i="4" l="1"/>
  <c r="B355" i="4"/>
  <c r="C355" i="4" s="1"/>
  <c r="E355" i="4" s="1"/>
  <c r="D356" i="4" l="1"/>
  <c r="B356" i="4"/>
  <c r="C356" i="4" s="1"/>
  <c r="E356" i="4" s="1"/>
  <c r="B357" i="4" l="1"/>
  <c r="D357" i="4"/>
  <c r="C357" i="4" l="1"/>
  <c r="E357" i="4" s="1"/>
  <c r="D358" i="4" l="1"/>
  <c r="B358" i="4"/>
  <c r="C358" i="4" s="1"/>
  <c r="E358" i="4" s="1"/>
  <c r="D359" i="4" l="1"/>
  <c r="B359" i="4"/>
  <c r="C359" i="4" s="1"/>
  <c r="E359" i="4" s="1"/>
  <c r="D360" i="4" l="1"/>
  <c r="B360" i="4"/>
  <c r="C360" i="4" s="1"/>
  <c r="E360" i="4"/>
  <c r="B361" i="4" l="1"/>
  <c r="D361" i="4"/>
  <c r="C361" i="4" l="1"/>
  <c r="E361" i="4" s="1"/>
  <c r="D362" i="4" l="1"/>
  <c r="B362" i="4"/>
  <c r="C362" i="4" s="1"/>
  <c r="E362" i="4" s="1"/>
  <c r="D363" i="4" l="1"/>
  <c r="B363" i="4"/>
  <c r="C363" i="4" s="1"/>
  <c r="E363" i="4" s="1"/>
  <c r="D364" i="4" l="1"/>
  <c r="B364" i="4"/>
  <c r="C364" i="4" s="1"/>
  <c r="E364" i="4" s="1"/>
  <c r="B365" i="4" l="1"/>
  <c r="C365" i="4" s="1"/>
  <c r="E365" i="4" s="1"/>
  <c r="D365" i="4"/>
  <c r="D366" i="4" l="1"/>
  <c r="B366" i="4" s="1"/>
  <c r="C366" i="4" s="1"/>
  <c r="E366" i="4" s="1"/>
</calcChain>
</file>

<file path=xl/sharedStrings.xml><?xml version="1.0" encoding="utf-8"?>
<sst xmlns="http://schemas.openxmlformats.org/spreadsheetml/2006/main" count="145" uniqueCount="127">
  <si>
    <t>#UNITS</t>
  </si>
  <si>
    <t>RENT</t>
  </si>
  <si>
    <t xml:space="preserve"> MARKET VAL</t>
  </si>
  <si>
    <t>FACTOR</t>
  </si>
  <si>
    <t>GR RENT MULT</t>
  </si>
  <si>
    <t xml:space="preserve"> LOANS</t>
  </si>
  <si>
    <t>PRICE/UNIT =</t>
  </si>
  <si>
    <t xml:space="preserve"> MV EQUITY</t>
  </si>
  <si>
    <t># UNITS</t>
  </si>
  <si>
    <t>EX. LOANS</t>
  </si>
  <si>
    <t xml:space="preserve">   BALANCE</t>
  </si>
  <si>
    <t>MO PMT</t>
  </si>
  <si>
    <t xml:space="preserve">  INT RATE</t>
  </si>
  <si>
    <t>CONSTANT</t>
  </si>
  <si>
    <t xml:space="preserve">    TERM</t>
  </si>
  <si>
    <t>ASSESSED LAND VALUE</t>
  </si>
  <si>
    <t xml:space="preserve"> 1ST MTG</t>
  </si>
  <si>
    <t>ASSESSED IMPVMT VAL</t>
  </si>
  <si>
    <t>% LAND</t>
  </si>
  <si>
    <t/>
  </si>
  <si>
    <t>% IMPROVEMENTS</t>
  </si>
  <si>
    <t xml:space="preserve">       BASIS CODE =</t>
  </si>
  <si>
    <t xml:space="preserve"> ACB @ ACQ</t>
  </si>
  <si>
    <t>GROSS POTENTIAL INCOME</t>
  </si>
  <si>
    <t xml:space="preserve"> RENT SCHED</t>
  </si>
  <si>
    <t>AVG RENT</t>
  </si>
  <si>
    <t>LESS:VACANCY</t>
  </si>
  <si>
    <t>EXPECTED GROSS INCOME</t>
  </si>
  <si>
    <t>LESS: EXPENSES</t>
  </si>
  <si>
    <t xml:space="preserve">  TAXES (% VALUE)</t>
  </si>
  <si>
    <t xml:space="preserve">  INSURANCE</t>
  </si>
  <si>
    <t xml:space="preserve">  UTILITIES</t>
  </si>
  <si>
    <t xml:space="preserve">  JANITORIAL</t>
  </si>
  <si>
    <t xml:space="preserve">  LANDSCAPING</t>
  </si>
  <si>
    <t xml:space="preserve"> TOTAL</t>
  </si>
  <si>
    <t xml:space="preserve">  SUPPLIES</t>
  </si>
  <si>
    <t xml:space="preserve"> AVERAGE</t>
  </si>
  <si>
    <t xml:space="preserve">  REPLACEMENTS</t>
  </si>
  <si>
    <t xml:space="preserve">  HVAC</t>
  </si>
  <si>
    <t xml:space="preserve">  MAINTENANCE</t>
  </si>
  <si>
    <t xml:space="preserve">  PROF MGT. @ _%</t>
  </si>
  <si>
    <t xml:space="preserve">  CAM REIMBURSEMENT</t>
  </si>
  <si>
    <t xml:space="preserve">  ACCUMULATED EXP</t>
  </si>
  <si>
    <t>REQUIRED RATE OF RETURN</t>
  </si>
  <si>
    <t>TOTAL EXPENSES</t>
  </si>
  <si>
    <t>NET OPERATING INCOME</t>
  </si>
  <si>
    <t>MARKET VAL CAP RATE</t>
  </si>
  <si>
    <t>ORIGINAL AMOUNT:</t>
  </si>
  <si>
    <t>PMNT AMT:</t>
  </si>
  <si>
    <t>INTEREST RATE:</t>
  </si>
  <si>
    <t>FA:</t>
  </si>
  <si>
    <t>YR</t>
  </si>
  <si>
    <t>PMT</t>
  </si>
  <si>
    <t>PRIN</t>
  </si>
  <si>
    <t>INT</t>
  </si>
  <si>
    <t>BALANCE</t>
  </si>
  <si>
    <t>YEAR</t>
  </si>
  <si>
    <t xml:space="preserve"> BEGINNING BALANCE</t>
  </si>
  <si>
    <t>LESS: LOAN PAYMENTS</t>
  </si>
  <si>
    <t>FIRST YEAR ONLY:</t>
  </si>
  <si>
    <t xml:space="preserve">      INTEREST</t>
  </si>
  <si>
    <t xml:space="preserve">      PRINCIPAL</t>
  </si>
  <si>
    <t xml:space="preserve">      TOTAL DEBT SERVICE</t>
  </si>
  <si>
    <t>CASH FLOW BEFORE TAXES</t>
  </si>
  <si>
    <t>PLUS: PRIN PAYMENT</t>
  </si>
  <si>
    <t>SUB-TOTAL</t>
  </si>
  <si>
    <t>LESS: DEPRECIATION</t>
  </si>
  <si>
    <t>LIFE =</t>
  </si>
  <si>
    <t>YEARS</t>
  </si>
  <si>
    <t>LAND =</t>
  </si>
  <si>
    <t>ANNUAL DEP'N DEDUCT</t>
  </si>
  <si>
    <t>RE TAXABLE INCOME</t>
  </si>
  <si>
    <t>INCOME TAXES</t>
  </si>
  <si>
    <t>AFTER TAX CF</t>
  </si>
  <si>
    <t>BEGINNING OF YEAR ---&gt;</t>
  </si>
  <si>
    <t>END OF YEAR ---&gt;</t>
  </si>
  <si>
    <t>VALUE</t>
  </si>
  <si>
    <t>LOANS</t>
  </si>
  <si>
    <t>EQUITY</t>
  </si>
  <si>
    <t>GROSS SCHED INCOME</t>
  </si>
  <si>
    <t>LESS:VACANCY &amp; CREDIT LOSS</t>
  </si>
  <si>
    <t>EFFECTIVE GROSS INCOME</t>
  </si>
  <si>
    <t>CAPITALIZATION RATE</t>
  </si>
  <si>
    <t>LESS: INTEREST PMTS</t>
  </si>
  <si>
    <t>LESS: TOTAL LN PMTS</t>
  </si>
  <si>
    <t>BEFORE TAX CASH FLOW</t>
  </si>
  <si>
    <t>INCOME TAX EFFECT</t>
  </si>
  <si>
    <t>AFTER TAX CASH FLOW</t>
  </si>
  <si>
    <t>ACCRUED DEPRECIATION</t>
  </si>
  <si>
    <t>SALE COST PERCENT:</t>
  </si>
  <si>
    <t>B-TAX SALES PROCEEDS</t>
  </si>
  <si>
    <t>BASIS CALCULATION:</t>
  </si>
  <si>
    <t>GROSS SALE PRICE</t>
  </si>
  <si>
    <t>ORIGINAL COST</t>
  </si>
  <si>
    <t>LESS DEPRECIATION</t>
  </si>
  <si>
    <t>PLUS COST OF SALE</t>
  </si>
  <si>
    <t>OTHER BASIS ADJUST</t>
  </si>
  <si>
    <t>ACB AT SALE</t>
  </si>
  <si>
    <t>CAPITAL GAIN</t>
  </si>
  <si>
    <t>TAX RATE</t>
  </si>
  <si>
    <t>TAX</t>
  </si>
  <si>
    <t>REVERSION CALCULATION:</t>
  </si>
  <si>
    <t>AFTER TAX EQ REVERSION</t>
  </si>
  <si>
    <t>YIELDS</t>
  </si>
  <si>
    <t>NPV</t>
  </si>
  <si>
    <t>GPI</t>
  </si>
  <si>
    <t>EGI</t>
  </si>
  <si>
    <t>NOI</t>
  </si>
  <si>
    <t>BTCF</t>
  </si>
  <si>
    <t>ATCF</t>
  </si>
  <si>
    <t>GOING OUT CAP RATE</t>
  </si>
  <si>
    <t>LOGISTIC FCT CONSTANT</t>
  </si>
  <si>
    <t>STABLIZED APPRECIATION RATE</t>
  </si>
  <si>
    <t>ACCELERATION FACTOR</t>
  </si>
  <si>
    <t>REAL GAIN</t>
  </si>
  <si>
    <t>RECOVERY RATE</t>
  </si>
  <si>
    <t>www.mathestate.com</t>
  </si>
  <si>
    <t>TAX BKT</t>
  </si>
  <si>
    <t>DCR</t>
  </si>
  <si>
    <t>BT C/C</t>
  </si>
  <si>
    <t>AT C/C</t>
  </si>
  <si>
    <t>by choosing Tutorial Tools - Tool #7 - Real Estate Price Bubbles</t>
  </si>
  <si>
    <t xml:space="preserve">An animated version of these concepts together with calculations that may be made in an interactive environment is available at  </t>
  </si>
  <si>
    <t>High price to income example</t>
  </si>
  <si>
    <t>Chapter 9</t>
  </si>
  <si>
    <t>Although the full multiperiod analysis is shown, this story is really about the first year relationships. Note the lower interest rate and capitalization rate. Increase the interest rate on the AMORT sheet and notice when debt coverage ratio on the ATCF sheet drops to an impermissible value below 1 (xdcr is below zero).</t>
  </si>
  <si>
    <t>This workbook recasts the Chapter 10 illustration "Example 1" with a higher price to show the sqeeze that takes place as debt coverage ratio drops close to 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</si>
</sst>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_)"/>
    <numFmt numFmtId="165" formatCode="0.0000%"/>
    <numFmt numFmtId="167" formatCode="mm/dd/yy_)"/>
    <numFmt numFmtId="168" formatCode="0.00_)"/>
    <numFmt numFmtId="169" formatCode="General_)"/>
    <numFmt numFmtId="171" formatCode="0.000_)"/>
    <numFmt numFmtId="172" formatCode="0.0000_)"/>
  </numFmts>
  <fonts count="19" x14ac:knownFonts="1">
    <font>
      <sz val="12"/>
      <name val="Helv"/>
    </font>
    <font>
      <sz val="10"/>
      <name val="Arial"/>
    </font>
    <font>
      <sz val="12"/>
      <color indexed="12"/>
      <name val="Helv"/>
    </font>
    <font>
      <sz val="18"/>
      <name val="Arial"/>
    </font>
    <font>
      <sz val="8"/>
      <name val="Arial"/>
    </font>
    <font>
      <sz val="6"/>
      <name val="Arial"/>
      <family val="2"/>
    </font>
    <font>
      <sz val="10"/>
      <name val="Arial"/>
      <family val="2"/>
    </font>
    <font>
      <sz val="12"/>
      <color indexed="8"/>
      <name val="Helv"/>
      <family val="2"/>
    </font>
    <font>
      <sz val="11"/>
      <name val="Helv"/>
      <family val="2"/>
    </font>
    <font>
      <sz val="12"/>
      <name val="Helv"/>
      <family val="2"/>
    </font>
    <font>
      <sz val="16"/>
      <name val="Helv"/>
    </font>
    <font>
      <sz val="12"/>
      <name val="Helv"/>
    </font>
    <font>
      <sz val="12"/>
      <name val="Arial"/>
    </font>
    <font>
      <sz val="12"/>
      <name val="Helv"/>
    </font>
    <font>
      <sz val="12"/>
      <color indexed="8"/>
      <name val="Helv"/>
    </font>
    <font>
      <b/>
      <sz val="12"/>
      <name val="Helv"/>
    </font>
    <font>
      <sz val="12"/>
      <name val="Helv"/>
    </font>
    <font>
      <u/>
      <sz val="12"/>
      <color indexed="12"/>
      <name val="Helv"/>
    </font>
    <font>
      <sz val="8"/>
      <name val="Helv"/>
    </font>
  </fonts>
  <fills count="2">
    <fill>
      <patternFill patternType="none"/>
    </fill>
    <fill>
      <patternFill patternType="gray125"/>
    </fill>
  </fills>
  <borders count="12">
    <border>
      <left/>
      <right/>
      <top/>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top/>
      <bottom/>
      <diagonal/>
    </border>
    <border>
      <left/>
      <right style="double">
        <color indexed="8"/>
      </right>
      <top/>
      <bottom/>
      <diagonal/>
    </border>
    <border>
      <left style="double">
        <color indexed="8"/>
      </left>
      <right/>
      <top/>
      <bottom style="thin">
        <color indexed="8"/>
      </bottom>
      <diagonal/>
    </border>
    <border>
      <left/>
      <right/>
      <top/>
      <bottom style="thin">
        <color indexed="8"/>
      </bottom>
      <diagonal/>
    </border>
    <border>
      <left/>
      <right style="double">
        <color indexed="8"/>
      </right>
      <top/>
      <bottom style="thin">
        <color indexed="8"/>
      </bottom>
      <diagonal/>
    </border>
    <border>
      <left/>
      <right style="thin">
        <color indexed="8"/>
      </right>
      <top/>
      <bottom/>
      <diagonal/>
    </border>
    <border>
      <left/>
      <right style="thin">
        <color indexed="8"/>
      </right>
      <top/>
      <bottom style="thin">
        <color indexed="8"/>
      </bottom>
      <diagonal/>
    </border>
    <border>
      <left/>
      <right/>
      <top style="double">
        <color indexed="64"/>
      </top>
      <bottom/>
      <diagonal/>
    </border>
  </borders>
  <cellStyleXfs count="4">
    <xf numFmtId="168" fontId="0" fillId="0" borderId="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9" fontId="1" fillId="0" borderId="0" applyFont="0" applyFill="0" applyBorder="0" applyAlignment="0" applyProtection="0"/>
  </cellStyleXfs>
  <cellXfs count="109">
    <xf numFmtId="168" fontId="0" fillId="0" borderId="0" xfId="0"/>
    <xf numFmtId="164" fontId="2" fillId="0" borderId="0" xfId="0" applyNumberFormat="1" applyFont="1" applyProtection="1">
      <protection locked="0"/>
    </xf>
    <xf numFmtId="168" fontId="2" fillId="0" borderId="0" xfId="0" applyFont="1" applyProtection="1">
      <protection locked="0"/>
    </xf>
    <xf numFmtId="164" fontId="0" fillId="0" borderId="0" xfId="0" applyNumberFormat="1" applyProtection="1"/>
    <xf numFmtId="165" fontId="0" fillId="0" borderId="0" xfId="0" applyNumberFormat="1" applyProtection="1"/>
    <xf numFmtId="168" fontId="0" fillId="0" borderId="0" xfId="0" applyNumberFormat="1" applyProtection="1"/>
    <xf numFmtId="168" fontId="2" fillId="0" borderId="0" xfId="0" applyNumberFormat="1" applyFont="1" applyProtection="1">
      <protection locked="0"/>
    </xf>
    <xf numFmtId="10" fontId="0" fillId="0" borderId="0" xfId="0" applyNumberFormat="1" applyProtection="1"/>
    <xf numFmtId="10" fontId="2" fillId="0" borderId="0" xfId="0" applyNumberFormat="1" applyFont="1" applyProtection="1">
      <protection locked="0"/>
    </xf>
    <xf numFmtId="168" fontId="0" fillId="0" borderId="0" xfId="0" applyAlignment="1">
      <alignment horizontal="center"/>
    </xf>
    <xf numFmtId="165" fontId="0" fillId="0" borderId="0" xfId="0" applyNumberFormat="1" applyAlignment="1" applyProtection="1">
      <alignment horizontal="left"/>
    </xf>
    <xf numFmtId="168" fontId="0" fillId="0" borderId="0" xfId="0" applyAlignment="1">
      <alignment horizontal="left"/>
    </xf>
    <xf numFmtId="168" fontId="0" fillId="0" borderId="0" xfId="0" applyNumberFormat="1" applyAlignment="1" applyProtection="1">
      <alignment horizontal="center"/>
    </xf>
    <xf numFmtId="168" fontId="2" fillId="0" borderId="1" xfId="0" applyFont="1" applyBorder="1" applyAlignment="1" applyProtection="1">
      <alignment horizontal="left"/>
      <protection locked="0"/>
    </xf>
    <xf numFmtId="168" fontId="0" fillId="0" borderId="2" xfId="0" applyBorder="1"/>
    <xf numFmtId="168" fontId="0" fillId="0" borderId="2" xfId="0" applyBorder="1" applyAlignment="1">
      <alignment horizontal="left"/>
    </xf>
    <xf numFmtId="165" fontId="0" fillId="0" borderId="2" xfId="0" applyNumberFormat="1" applyBorder="1" applyProtection="1"/>
    <xf numFmtId="168" fontId="0" fillId="0" borderId="3" xfId="0" applyNumberFormat="1" applyBorder="1" applyAlignment="1" applyProtection="1">
      <alignment horizontal="left"/>
    </xf>
    <xf numFmtId="168" fontId="2" fillId="0" borderId="4" xfId="0" applyFont="1" applyBorder="1" applyAlignment="1" applyProtection="1">
      <alignment horizontal="left"/>
      <protection locked="0"/>
    </xf>
    <xf numFmtId="168" fontId="0" fillId="0" borderId="5" xfId="0" applyBorder="1"/>
    <xf numFmtId="168" fontId="0" fillId="0" borderId="6" xfId="0" applyBorder="1" applyAlignment="1">
      <alignment horizontal="right"/>
    </xf>
    <xf numFmtId="168" fontId="0" fillId="0" borderId="7" xfId="0" applyBorder="1"/>
    <xf numFmtId="168" fontId="0" fillId="0" borderId="8" xfId="0" applyBorder="1"/>
    <xf numFmtId="168" fontId="0" fillId="0" borderId="4" xfId="0" applyBorder="1"/>
    <xf numFmtId="168" fontId="0" fillId="0" borderId="5" xfId="0" applyNumberFormat="1" applyBorder="1" applyAlignment="1" applyProtection="1">
      <alignment horizontal="center"/>
    </xf>
    <xf numFmtId="168" fontId="0" fillId="0" borderId="4" xfId="0" applyBorder="1" applyAlignment="1">
      <alignment horizontal="left"/>
    </xf>
    <xf numFmtId="168" fontId="0" fillId="0" borderId="6" xfId="0" applyBorder="1"/>
    <xf numFmtId="168" fontId="0" fillId="0" borderId="7" xfId="0" applyNumberFormat="1" applyBorder="1" applyAlignment="1" applyProtection="1">
      <alignment horizontal="left"/>
    </xf>
    <xf numFmtId="168" fontId="0" fillId="0" borderId="7" xfId="0" applyBorder="1" applyAlignment="1">
      <alignment horizontal="left"/>
    </xf>
    <xf numFmtId="168" fontId="5" fillId="0" borderId="0" xfId="0" applyFont="1"/>
    <xf numFmtId="164" fontId="6" fillId="0" borderId="0" xfId="0" applyNumberFormat="1" applyFont="1"/>
    <xf numFmtId="164" fontId="7" fillId="0" borderId="7" xfId="0" applyNumberFormat="1" applyFont="1" applyBorder="1" applyProtection="1">
      <protection locked="0"/>
    </xf>
    <xf numFmtId="168" fontId="9" fillId="0" borderId="4" xfId="0" applyFont="1" applyBorder="1"/>
    <xf numFmtId="168" fontId="8" fillId="0" borderId="0" xfId="0" quotePrefix="1" applyFont="1"/>
    <xf numFmtId="164" fontId="0" fillId="0" borderId="0" xfId="0" applyNumberFormat="1"/>
    <xf numFmtId="164" fontId="0" fillId="0" borderId="0" xfId="0" applyNumberFormat="1" applyAlignment="1">
      <alignment horizontal="left"/>
    </xf>
    <xf numFmtId="164" fontId="4" fillId="0" borderId="0" xfId="0" applyNumberFormat="1" applyFont="1"/>
    <xf numFmtId="10" fontId="0" fillId="0" borderId="0" xfId="3" applyNumberFormat="1" applyFont="1" applyProtection="1"/>
    <xf numFmtId="14" fontId="0" fillId="0" borderId="0" xfId="0" applyNumberFormat="1" applyProtection="1"/>
    <xf numFmtId="168" fontId="10" fillId="0" borderId="4" xfId="0" applyFont="1" applyBorder="1"/>
    <xf numFmtId="168" fontId="10" fillId="0" borderId="0" xfId="0" applyFont="1"/>
    <xf numFmtId="168" fontId="10" fillId="0" borderId="9" xfId="0" applyFont="1" applyBorder="1"/>
    <xf numFmtId="168" fontId="10" fillId="0" borderId="5" xfId="0" applyFont="1" applyBorder="1"/>
    <xf numFmtId="164" fontId="0" fillId="0" borderId="0" xfId="0" applyNumberFormat="1" applyAlignment="1">
      <alignment horizontal="right"/>
    </xf>
    <xf numFmtId="168" fontId="11" fillId="0" borderId="0" xfId="0" applyFont="1" applyAlignment="1">
      <alignment horizontal="left"/>
    </xf>
    <xf numFmtId="168" fontId="11" fillId="0" borderId="0" xfId="0" applyFont="1" applyAlignment="1">
      <alignment horizontal="center"/>
    </xf>
    <xf numFmtId="168" fontId="12" fillId="0" borderId="0" xfId="0" applyFont="1" applyProtection="1">
      <protection locked="0"/>
    </xf>
    <xf numFmtId="164" fontId="13" fillId="0" borderId="0" xfId="0" applyNumberFormat="1" applyFont="1"/>
    <xf numFmtId="164" fontId="13" fillId="0" borderId="5" xfId="0" applyNumberFormat="1" applyFont="1" applyBorder="1"/>
    <xf numFmtId="168" fontId="13" fillId="0" borderId="0" xfId="0" applyFont="1" applyAlignment="1">
      <alignment horizontal="left"/>
    </xf>
    <xf numFmtId="168" fontId="12" fillId="0" borderId="0" xfId="0" applyNumberFormat="1" applyFont="1" applyProtection="1">
      <protection locked="0"/>
    </xf>
    <xf numFmtId="168" fontId="13" fillId="0" borderId="5" xfId="0" applyFont="1" applyBorder="1"/>
    <xf numFmtId="168" fontId="13" fillId="0" borderId="0" xfId="0" applyFont="1"/>
    <xf numFmtId="168" fontId="13" fillId="0" borderId="0" xfId="0" applyNumberFormat="1" applyFont="1" applyProtection="1"/>
    <xf numFmtId="169" fontId="13" fillId="0" borderId="5" xfId="0" applyNumberFormat="1" applyFont="1" applyBorder="1" applyProtection="1"/>
    <xf numFmtId="168" fontId="14" fillId="0" borderId="0" xfId="0" applyNumberFormat="1" applyFont="1" applyProtection="1"/>
    <xf numFmtId="168" fontId="14" fillId="0" borderId="0" xfId="0" applyNumberFormat="1" applyFont="1" applyProtection="1">
      <protection locked="0"/>
    </xf>
    <xf numFmtId="10" fontId="14" fillId="0" borderId="0" xfId="0" applyNumberFormat="1" applyFont="1" applyProtection="1"/>
    <xf numFmtId="168" fontId="14" fillId="0" borderId="0" xfId="0" applyFont="1"/>
    <xf numFmtId="164" fontId="2" fillId="0" borderId="0" xfId="0" applyNumberFormat="1" applyFont="1"/>
    <xf numFmtId="168" fontId="2" fillId="0" borderId="0" xfId="0" applyNumberFormat="1" applyFont="1" applyProtection="1"/>
    <xf numFmtId="168" fontId="0" fillId="0" borderId="0" xfId="0" applyBorder="1" applyAlignment="1">
      <alignment horizontal="left"/>
    </xf>
    <xf numFmtId="168" fontId="2" fillId="0" borderId="0" xfId="0" applyFont="1" applyBorder="1" applyAlignment="1">
      <alignment horizontal="right"/>
    </xf>
    <xf numFmtId="168" fontId="0" fillId="0" borderId="0" xfId="0" applyBorder="1"/>
    <xf numFmtId="168" fontId="4" fillId="0" borderId="0" xfId="0" applyFont="1" applyBorder="1"/>
    <xf numFmtId="10" fontId="0" fillId="0" borderId="0" xfId="3" applyNumberFormat="1" applyFont="1" applyBorder="1"/>
    <xf numFmtId="171" fontId="0" fillId="0" borderId="0" xfId="0" applyNumberFormat="1" applyBorder="1"/>
    <xf numFmtId="164" fontId="3" fillId="0" borderId="0" xfId="0" applyNumberFormat="1" applyFont="1" applyAlignment="1">
      <alignment horizontal="center"/>
    </xf>
    <xf numFmtId="168" fontId="15" fillId="0" borderId="0" xfId="0" applyFont="1" applyAlignment="1">
      <alignment horizontal="center"/>
    </xf>
    <xf numFmtId="165" fontId="0" fillId="0" borderId="0" xfId="3" applyNumberFormat="1" applyFont="1"/>
    <xf numFmtId="167" fontId="2" fillId="0" borderId="2" xfId="0" applyNumberFormat="1" applyFont="1" applyBorder="1" applyProtection="1">
      <protection locked="0"/>
    </xf>
    <xf numFmtId="168" fontId="11" fillId="0" borderId="4" xfId="0" applyFont="1" applyBorder="1" applyAlignment="1">
      <alignment horizontal="left"/>
    </xf>
    <xf numFmtId="10" fontId="11" fillId="0" borderId="0" xfId="0" applyNumberFormat="1" applyFont="1" applyProtection="1"/>
    <xf numFmtId="168" fontId="11" fillId="0" borderId="0" xfId="0" applyFont="1"/>
    <xf numFmtId="168" fontId="11" fillId="0" borderId="9" xfId="0" applyNumberFormat="1" applyFont="1" applyBorder="1" applyProtection="1"/>
    <xf numFmtId="10" fontId="14" fillId="0" borderId="0" xfId="0" applyNumberFormat="1" applyFont="1" applyProtection="1">
      <protection locked="0"/>
    </xf>
    <xf numFmtId="168" fontId="16" fillId="0" borderId="0" xfId="0" applyFont="1"/>
    <xf numFmtId="168" fontId="16" fillId="0" borderId="9" xfId="0" applyNumberFormat="1" applyFont="1" applyBorder="1" applyProtection="1"/>
    <xf numFmtId="168" fontId="16" fillId="0" borderId="4" xfId="0" applyFont="1" applyBorder="1" applyAlignment="1">
      <alignment horizontal="left"/>
    </xf>
    <xf numFmtId="10" fontId="16" fillId="0" borderId="0" xfId="0" applyNumberFormat="1" applyFont="1" applyProtection="1"/>
    <xf numFmtId="168" fontId="16" fillId="0" borderId="9" xfId="0" applyFont="1" applyBorder="1"/>
    <xf numFmtId="10" fontId="16" fillId="0" borderId="0" xfId="3" applyNumberFormat="1" applyFont="1"/>
    <xf numFmtId="168" fontId="16" fillId="0" borderId="0" xfId="0" applyNumberFormat="1" applyFont="1" applyProtection="1"/>
    <xf numFmtId="10" fontId="2" fillId="0" borderId="0" xfId="3" applyNumberFormat="1" applyFont="1" applyProtection="1">
      <protection locked="0"/>
    </xf>
    <xf numFmtId="168" fontId="11" fillId="0" borderId="0" xfId="0" applyNumberFormat="1" applyFont="1" applyProtection="1"/>
    <xf numFmtId="168" fontId="11" fillId="0" borderId="9" xfId="0" applyFont="1" applyBorder="1"/>
    <xf numFmtId="168" fontId="11" fillId="0" borderId="4" xfId="0" applyFont="1" applyBorder="1"/>
    <xf numFmtId="10" fontId="11" fillId="0" borderId="0" xfId="3" applyNumberFormat="1" applyFont="1"/>
    <xf numFmtId="168" fontId="11" fillId="0" borderId="6" xfId="0" applyFont="1" applyBorder="1" applyAlignment="1">
      <alignment horizontal="left"/>
    </xf>
    <xf numFmtId="10" fontId="2" fillId="0" borderId="7" xfId="0" applyNumberFormat="1" applyFont="1" applyBorder="1" applyProtection="1"/>
    <xf numFmtId="168" fontId="11" fillId="0" borderId="7" xfId="0" applyFont="1" applyBorder="1"/>
    <xf numFmtId="168" fontId="11" fillId="0" borderId="10" xfId="0" applyFont="1" applyBorder="1"/>
    <xf numFmtId="10" fontId="2" fillId="0" borderId="5" xfId="0" applyNumberFormat="1" applyFont="1" applyBorder="1" applyProtection="1">
      <protection locked="0"/>
    </xf>
    <xf numFmtId="168" fontId="11" fillId="0" borderId="0" xfId="0" applyNumberFormat="1" applyFont="1" applyAlignment="1" applyProtection="1">
      <alignment horizontal="left"/>
    </xf>
    <xf numFmtId="168" fontId="14" fillId="0" borderId="0" xfId="0" applyFont="1" applyBorder="1" applyAlignment="1">
      <alignment horizontal="right"/>
    </xf>
    <xf numFmtId="168" fontId="2" fillId="0" borderId="0" xfId="0" applyFont="1" applyBorder="1" applyAlignment="1" applyProtection="1">
      <alignment horizontal="right"/>
      <protection locked="0"/>
    </xf>
    <xf numFmtId="168" fontId="0" fillId="0" borderId="0" xfId="0" applyBorder="1" applyAlignment="1">
      <alignment horizontal="right"/>
    </xf>
    <xf numFmtId="164" fontId="2" fillId="0" borderId="11" xfId="0" applyNumberFormat="1" applyFont="1" applyBorder="1"/>
    <xf numFmtId="168" fontId="11" fillId="0" borderId="4" xfId="0" quotePrefix="1" applyFont="1" applyBorder="1" applyAlignment="1">
      <alignment horizontal="left"/>
    </xf>
    <xf numFmtId="168" fontId="16" fillId="0" borderId="4" xfId="0" quotePrefix="1" applyFont="1" applyBorder="1" applyAlignment="1">
      <alignment horizontal="left"/>
    </xf>
    <xf numFmtId="168" fontId="0" fillId="0" borderId="0" xfId="0" quotePrefix="1" applyBorder="1" applyAlignment="1">
      <alignment horizontal="left"/>
    </xf>
    <xf numFmtId="168" fontId="0" fillId="0" borderId="0" xfId="0" quotePrefix="1" applyAlignment="1">
      <alignment horizontal="left"/>
    </xf>
    <xf numFmtId="43" fontId="2" fillId="0" borderId="5" xfId="1" applyFont="1" applyBorder="1" applyProtection="1">
      <protection locked="0"/>
    </xf>
    <xf numFmtId="172" fontId="0" fillId="0" borderId="0" xfId="0" applyNumberFormat="1"/>
    <xf numFmtId="43" fontId="2" fillId="0" borderId="8" xfId="1" applyFont="1" applyBorder="1" applyProtection="1">
      <protection locked="0"/>
    </xf>
    <xf numFmtId="168" fontId="0" fillId="0" borderId="0" xfId="0" applyAlignment="1">
      <alignment wrapText="1"/>
    </xf>
    <xf numFmtId="168" fontId="17" fillId="0" borderId="0" xfId="2" applyNumberFormat="1" applyAlignment="1" applyProtection="1">
      <alignment wrapText="1"/>
    </xf>
    <xf numFmtId="10" fontId="2" fillId="0" borderId="0" xfId="0" applyNumberFormat="1" applyFont="1" applyBorder="1" applyAlignment="1" applyProtection="1">
      <alignment horizontal="left"/>
      <protection locked="0"/>
    </xf>
    <xf numFmtId="10" fontId="0" fillId="0" borderId="0" xfId="3" applyNumberFormat="1" applyFont="1"/>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hare/MM%20in%20RE/BookCD/Chap7/ExchEG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NET OP INC"/>
      <sheetName val="AMORT"/>
      <sheetName val="ATCF"/>
      <sheetName val="PROJECTION"/>
      <sheetName val="BASIS"/>
      <sheetName val="SUMMARY"/>
    </sheetNames>
    <sheetDataSet>
      <sheetData sheetId="0"/>
      <sheetData sheetId="1">
        <row r="34">
          <cell r="H34">
            <v>2</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athestat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abSelected="1" workbookViewId="0"/>
  </sheetViews>
  <sheetFormatPr defaultRowHeight="15.75" x14ac:dyDescent="0.25"/>
  <cols>
    <col min="1" max="1" width="96.5546875" customWidth="1"/>
  </cols>
  <sheetData>
    <row r="1" spans="1:1" ht="31.5" x14ac:dyDescent="0.25">
      <c r="A1" s="105" t="s">
        <v>126</v>
      </c>
    </row>
    <row r="2" spans="1:1" ht="47.25" x14ac:dyDescent="0.25">
      <c r="A2" s="105" t="s">
        <v>125</v>
      </c>
    </row>
    <row r="3" spans="1:1" x14ac:dyDescent="0.25">
      <c r="A3" s="105"/>
    </row>
    <row r="4" spans="1:1" ht="31.5" x14ac:dyDescent="0.25">
      <c r="A4" s="105" t="s">
        <v>122</v>
      </c>
    </row>
    <row r="5" spans="1:1" x14ac:dyDescent="0.25">
      <c r="A5" s="106" t="s">
        <v>116</v>
      </c>
    </row>
    <row r="6" spans="1:1" x14ac:dyDescent="0.25">
      <c r="A6" s="105" t="s">
        <v>121</v>
      </c>
    </row>
  </sheetData>
  <phoneticPr fontId="18" type="noConversion"/>
  <hyperlinks>
    <hyperlink ref="A5" r:id="rId1"/>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121"/>
  <sheetViews>
    <sheetView zoomScale="69" workbookViewId="0"/>
  </sheetViews>
  <sheetFormatPr defaultColWidth="9.77734375" defaultRowHeight="15.75" x14ac:dyDescent="0.25"/>
  <cols>
    <col min="1" max="1" width="31.77734375" customWidth="1"/>
    <col min="2" max="2" width="14.109375" customWidth="1"/>
    <col min="3" max="3" width="14.21875" customWidth="1"/>
    <col min="4" max="4" width="13.6640625" customWidth="1"/>
    <col min="5" max="5" width="28.44140625" customWidth="1"/>
    <col min="6" max="6" width="20.109375" customWidth="1"/>
    <col min="7" max="10" width="12.77734375" customWidth="1"/>
    <col min="11" max="11" width="12.109375" customWidth="1"/>
    <col min="12" max="12" width="11.88671875" customWidth="1"/>
  </cols>
  <sheetData>
    <row r="1" spans="1:8" ht="16.5" thickTop="1" x14ac:dyDescent="0.25">
      <c r="A1" s="13" t="s">
        <v>123</v>
      </c>
      <c r="B1" s="70">
        <f ca="1">TODAY()</f>
        <v>41022</v>
      </c>
      <c r="C1" s="14"/>
      <c r="D1" s="14"/>
      <c r="E1" s="15" t="s">
        <v>2</v>
      </c>
      <c r="F1" s="97">
        <f>F2+F3</f>
        <v>1955000</v>
      </c>
      <c r="G1" s="16">
        <v>1</v>
      </c>
      <c r="H1" s="17" t="s">
        <v>3</v>
      </c>
    </row>
    <row r="2" spans="1:8" x14ac:dyDescent="0.25">
      <c r="A2" s="18" t="s">
        <v>124</v>
      </c>
      <c r="C2" s="11" t="s">
        <v>4</v>
      </c>
      <c r="D2" s="60">
        <f>F1/D15</f>
        <v>9.536585365853659</v>
      </c>
      <c r="E2" s="11" t="s">
        <v>5</v>
      </c>
      <c r="F2" s="3">
        <f>ORIGLNBAL</f>
        <v>1375000</v>
      </c>
      <c r="G2" s="4">
        <f>F2/F1</f>
        <v>0.70332480818414322</v>
      </c>
      <c r="H2" s="19"/>
    </row>
    <row r="3" spans="1:8" x14ac:dyDescent="0.25">
      <c r="A3" s="18"/>
      <c r="C3" s="11" t="s">
        <v>6</v>
      </c>
      <c r="D3" s="59">
        <f>F1/B4</f>
        <v>88863.636363636368</v>
      </c>
      <c r="E3" s="11" t="s">
        <v>7</v>
      </c>
      <c r="F3" s="1">
        <v>580000</v>
      </c>
      <c r="G3" s="4">
        <f>G1-G2</f>
        <v>0.29667519181585678</v>
      </c>
      <c r="H3" s="19"/>
    </row>
    <row r="4" spans="1:8" x14ac:dyDescent="0.25">
      <c r="A4" s="20" t="s">
        <v>8</v>
      </c>
      <c r="B4" s="31">
        <f>H23</f>
        <v>22</v>
      </c>
      <c r="C4" s="21"/>
      <c r="D4" s="21"/>
      <c r="E4" s="21"/>
      <c r="F4" s="21"/>
      <c r="G4" s="21"/>
      <c r="H4" s="22"/>
    </row>
    <row r="5" spans="1:8" x14ac:dyDescent="0.25">
      <c r="A5" s="32"/>
      <c r="B5" s="33"/>
      <c r="C5" s="9" t="s">
        <v>9</v>
      </c>
      <c r="D5" s="9" t="s">
        <v>10</v>
      </c>
      <c r="E5" s="9" t="s">
        <v>11</v>
      </c>
      <c r="F5" s="12" t="s">
        <v>12</v>
      </c>
      <c r="G5" s="9" t="s">
        <v>13</v>
      </c>
      <c r="H5" s="24" t="s">
        <v>14</v>
      </c>
    </row>
    <row r="6" spans="1:8" x14ac:dyDescent="0.25">
      <c r="A6" s="25" t="s">
        <v>15</v>
      </c>
      <c r="B6" s="6">
        <v>300000</v>
      </c>
      <c r="C6" s="101" t="s">
        <v>16</v>
      </c>
      <c r="D6" s="55">
        <f>AMORT!$D$1</f>
        <v>1375000</v>
      </c>
      <c r="E6" s="56">
        <f>AMORT!$F$1</f>
        <v>9614.1994926007137</v>
      </c>
      <c r="F6" s="57">
        <f>AMORT!$D$2</f>
        <v>7.4999999999999997E-2</v>
      </c>
      <c r="G6" s="58"/>
      <c r="H6" s="19">
        <f>AMORT!$F$2</f>
        <v>360</v>
      </c>
    </row>
    <row r="7" spans="1:8" x14ac:dyDescent="0.25">
      <c r="A7" s="25" t="s">
        <v>17</v>
      </c>
      <c r="B7" s="6">
        <v>700000</v>
      </c>
      <c r="C7" s="11"/>
      <c r="H7" s="19"/>
    </row>
    <row r="8" spans="1:8" x14ac:dyDescent="0.25">
      <c r="A8" s="23"/>
      <c r="C8" s="11"/>
      <c r="H8" s="19"/>
    </row>
    <row r="9" spans="1:8" x14ac:dyDescent="0.25">
      <c r="A9" s="25" t="s">
        <v>18</v>
      </c>
      <c r="B9" s="7">
        <f>B6/(B6+B7)</f>
        <v>0.3</v>
      </c>
      <c r="C9" s="11"/>
      <c r="F9" s="10" t="s">
        <v>19</v>
      </c>
      <c r="G9" s="9" t="s">
        <v>19</v>
      </c>
      <c r="H9" s="19"/>
    </row>
    <row r="10" spans="1:8" x14ac:dyDescent="0.25">
      <c r="A10" s="25" t="s">
        <v>20</v>
      </c>
      <c r="B10" s="7">
        <f>1-B9</f>
        <v>0.7</v>
      </c>
      <c r="C10" s="11"/>
      <c r="D10" s="6"/>
      <c r="E10" s="2"/>
      <c r="F10" s="8"/>
      <c r="G10" s="9" t="s">
        <v>19</v>
      </c>
      <c r="H10" s="19"/>
    </row>
    <row r="11" spans="1:8" x14ac:dyDescent="0.25">
      <c r="A11" s="23"/>
      <c r="C11" s="11"/>
      <c r="F11" s="10" t="s">
        <v>19</v>
      </c>
      <c r="G11" s="9" t="s">
        <v>19</v>
      </c>
      <c r="H11" s="19"/>
    </row>
    <row r="12" spans="1:8" x14ac:dyDescent="0.25">
      <c r="A12" s="25" t="s">
        <v>21</v>
      </c>
      <c r="B12" s="56">
        <v>1</v>
      </c>
      <c r="C12" s="11"/>
      <c r="F12" s="10" t="s">
        <v>19</v>
      </c>
      <c r="G12" s="9" t="s">
        <v>19</v>
      </c>
      <c r="H12" s="19"/>
    </row>
    <row r="13" spans="1:8" x14ac:dyDescent="0.25">
      <c r="A13" s="26">
        <f>IF(B12=1,F1,IF(B12=2,#REF!,"                            IGNORE"))</f>
        <v>1955000</v>
      </c>
      <c r="B13" s="27" t="s">
        <v>22</v>
      </c>
      <c r="C13" s="21"/>
      <c r="D13" s="28"/>
      <c r="E13" s="21"/>
      <c r="F13" s="21"/>
      <c r="G13" s="21"/>
      <c r="H13" s="22"/>
    </row>
    <row r="14" spans="1:8" ht="19.5" x14ac:dyDescent="0.35">
      <c r="A14" s="39"/>
      <c r="B14" s="40"/>
      <c r="C14" s="40"/>
      <c r="D14" s="41"/>
      <c r="E14" s="40"/>
      <c r="F14" s="40"/>
      <c r="G14" s="40"/>
      <c r="H14" s="42"/>
    </row>
    <row r="15" spans="1:8" x14ac:dyDescent="0.25">
      <c r="A15" s="98" t="s">
        <v>23</v>
      </c>
      <c r="B15" s="72">
        <v>1</v>
      </c>
      <c r="C15" s="73"/>
      <c r="D15" s="74">
        <v>205000</v>
      </c>
      <c r="E15" s="44" t="s">
        <v>24</v>
      </c>
      <c r="F15" s="45" t="s">
        <v>25</v>
      </c>
      <c r="G15" s="45" t="s">
        <v>1</v>
      </c>
      <c r="H15" s="51" t="s">
        <v>0</v>
      </c>
    </row>
    <row r="16" spans="1:8" x14ac:dyDescent="0.25">
      <c r="A16" s="71" t="s">
        <v>26</v>
      </c>
      <c r="B16" s="75">
        <v>0.1</v>
      </c>
      <c r="C16" s="76"/>
      <c r="D16" s="77">
        <f>D15*VACANCY</f>
        <v>20500</v>
      </c>
      <c r="E16" s="30"/>
      <c r="F16" s="46"/>
      <c r="G16" s="47"/>
      <c r="H16" s="48"/>
    </row>
    <row r="17" spans="1:8" x14ac:dyDescent="0.25">
      <c r="A17" s="99" t="s">
        <v>27</v>
      </c>
      <c r="B17" s="79">
        <f>B15-VACANCY</f>
        <v>0.9</v>
      </c>
      <c r="C17" s="76"/>
      <c r="D17" s="77">
        <f>D15-D16</f>
        <v>184500</v>
      </c>
      <c r="E17" s="30"/>
      <c r="F17" s="46"/>
      <c r="G17" s="47"/>
      <c r="H17" s="48"/>
    </row>
    <row r="18" spans="1:8" x14ac:dyDescent="0.25">
      <c r="A18" s="78" t="s">
        <v>28</v>
      </c>
      <c r="B18" s="76"/>
      <c r="C18" s="76"/>
      <c r="D18" s="80"/>
      <c r="E18" s="30"/>
      <c r="F18" s="50"/>
      <c r="G18" s="47"/>
      <c r="H18" s="48"/>
    </row>
    <row r="19" spans="1:8" x14ac:dyDescent="0.25">
      <c r="A19" s="78" t="s">
        <v>29</v>
      </c>
      <c r="B19" s="81">
        <f t="shared" ref="B19:B29" si="0">C19/$D$17</f>
        <v>0</v>
      </c>
      <c r="C19" s="82"/>
      <c r="D19" s="80"/>
      <c r="E19" s="49"/>
      <c r="F19" s="46"/>
      <c r="G19" s="47"/>
      <c r="H19" s="51"/>
    </row>
    <row r="20" spans="1:8" x14ac:dyDescent="0.25">
      <c r="A20" s="78" t="s">
        <v>30</v>
      </c>
      <c r="B20" s="81">
        <f t="shared" si="0"/>
        <v>0</v>
      </c>
      <c r="C20" s="82"/>
      <c r="D20" s="80"/>
      <c r="E20" s="49"/>
      <c r="F20" s="50"/>
      <c r="G20" s="47"/>
      <c r="H20" s="51"/>
    </row>
    <row r="21" spans="1:8" x14ac:dyDescent="0.25">
      <c r="A21" s="78" t="s">
        <v>31</v>
      </c>
      <c r="B21" s="81">
        <f t="shared" si="0"/>
        <v>0</v>
      </c>
      <c r="C21" s="82"/>
      <c r="D21" s="80"/>
      <c r="E21" s="52"/>
      <c r="F21" s="52"/>
      <c r="G21" s="52"/>
      <c r="H21" s="51"/>
    </row>
    <row r="22" spans="1:8" x14ac:dyDescent="0.25">
      <c r="A22" s="78" t="s">
        <v>32</v>
      </c>
      <c r="B22" s="81">
        <f t="shared" si="0"/>
        <v>0</v>
      </c>
      <c r="C22" s="82"/>
      <c r="D22" s="80"/>
      <c r="E22" s="52"/>
      <c r="F22" s="52"/>
      <c r="G22" s="52"/>
      <c r="H22" s="51"/>
    </row>
    <row r="23" spans="1:8" x14ac:dyDescent="0.25">
      <c r="A23" s="78" t="s">
        <v>33</v>
      </c>
      <c r="B23" s="81">
        <f t="shared" si="0"/>
        <v>0</v>
      </c>
      <c r="C23" s="82"/>
      <c r="D23" s="80"/>
      <c r="E23" s="49" t="s">
        <v>34</v>
      </c>
      <c r="F23" s="52"/>
      <c r="G23" s="47">
        <f>SUM(G16:G22)</f>
        <v>0</v>
      </c>
      <c r="H23" s="54">
        <v>22</v>
      </c>
    </row>
    <row r="24" spans="1:8" x14ac:dyDescent="0.25">
      <c r="A24" s="78" t="s">
        <v>35</v>
      </c>
      <c r="B24" s="81">
        <f t="shared" si="0"/>
        <v>0</v>
      </c>
      <c r="C24" s="82"/>
      <c r="D24" s="80"/>
      <c r="E24" s="49" t="s">
        <v>36</v>
      </c>
      <c r="F24" s="53"/>
      <c r="G24" s="52"/>
      <c r="H24" s="51"/>
    </row>
    <row r="25" spans="1:8" x14ac:dyDescent="0.25">
      <c r="A25" s="78" t="s">
        <v>37</v>
      </c>
      <c r="B25" s="81">
        <f t="shared" si="0"/>
        <v>0</v>
      </c>
      <c r="C25" s="82"/>
      <c r="D25" s="80"/>
      <c r="E25" s="52"/>
      <c r="F25" s="52"/>
      <c r="G25" s="52"/>
      <c r="H25" s="51"/>
    </row>
    <row r="26" spans="1:8" x14ac:dyDescent="0.25">
      <c r="A26" s="78" t="s">
        <v>38</v>
      </c>
      <c r="B26" s="81">
        <f t="shared" si="0"/>
        <v>0</v>
      </c>
      <c r="C26" s="82"/>
      <c r="D26" s="80"/>
      <c r="E26" s="52"/>
      <c r="F26" s="52"/>
      <c r="G26" s="52"/>
      <c r="H26" s="51"/>
    </row>
    <row r="27" spans="1:8" x14ac:dyDescent="0.25">
      <c r="A27" s="78" t="s">
        <v>39</v>
      </c>
      <c r="B27" s="81">
        <f t="shared" si="0"/>
        <v>0</v>
      </c>
      <c r="C27" s="82"/>
      <c r="D27" s="80"/>
      <c r="E27" s="52"/>
      <c r="F27" s="52"/>
      <c r="G27" s="52"/>
      <c r="H27" s="51"/>
    </row>
    <row r="28" spans="1:8" x14ac:dyDescent="0.25">
      <c r="A28" s="78" t="s">
        <v>40</v>
      </c>
      <c r="B28" s="81">
        <f t="shared" si="0"/>
        <v>0</v>
      </c>
      <c r="C28" s="76"/>
      <c r="D28" s="80"/>
      <c r="E28" s="52"/>
      <c r="F28" s="52"/>
      <c r="G28" s="52"/>
      <c r="H28" s="51"/>
    </row>
    <row r="29" spans="1:8" x14ac:dyDescent="0.25">
      <c r="A29" s="78" t="s">
        <v>41</v>
      </c>
      <c r="B29" s="81">
        <f t="shared" si="0"/>
        <v>0</v>
      </c>
      <c r="C29" s="82"/>
      <c r="D29" s="80"/>
      <c r="E29" s="52"/>
      <c r="F29" s="52"/>
      <c r="G29" s="52"/>
      <c r="H29" s="51"/>
    </row>
    <row r="30" spans="1:8" x14ac:dyDescent="0.25">
      <c r="A30" s="78" t="s">
        <v>42</v>
      </c>
      <c r="B30" s="83">
        <v>0.35</v>
      </c>
      <c r="C30" s="84">
        <f>$D$17*B30</f>
        <v>64574.999999999993</v>
      </c>
      <c r="D30" s="85"/>
      <c r="E30" s="52"/>
      <c r="F30" s="52" t="s">
        <v>43</v>
      </c>
      <c r="G30" s="52"/>
      <c r="H30" s="92">
        <v>0.13</v>
      </c>
    </row>
    <row r="31" spans="1:8" x14ac:dyDescent="0.25">
      <c r="A31" s="86"/>
      <c r="B31" s="73"/>
      <c r="C31" s="73"/>
      <c r="D31" s="85"/>
      <c r="F31" s="73" t="s">
        <v>111</v>
      </c>
      <c r="G31" s="73"/>
      <c r="H31" s="102">
        <v>1.5</v>
      </c>
    </row>
    <row r="32" spans="1:8" x14ac:dyDescent="0.25">
      <c r="A32" s="71" t="s">
        <v>44</v>
      </c>
      <c r="B32" s="87">
        <f>D32/$D$17</f>
        <v>0.35</v>
      </c>
      <c r="C32" s="73"/>
      <c r="D32" s="74">
        <f>SUM(C19:C31)</f>
        <v>64574.999999999993</v>
      </c>
      <c r="F32" s="93" t="s">
        <v>110</v>
      </c>
      <c r="G32" s="73"/>
      <c r="H32" s="92"/>
    </row>
    <row r="33" spans="1:8" x14ac:dyDescent="0.25">
      <c r="A33" s="71" t="s">
        <v>45</v>
      </c>
      <c r="B33" s="73"/>
      <c r="C33" s="73"/>
      <c r="D33" s="74">
        <f>D17-D32</f>
        <v>119925</v>
      </c>
      <c r="F33" s="93" t="s">
        <v>112</v>
      </c>
      <c r="G33" s="73"/>
      <c r="H33" s="92">
        <v>0.03</v>
      </c>
    </row>
    <row r="34" spans="1:8" x14ac:dyDescent="0.25">
      <c r="A34" s="88" t="s">
        <v>46</v>
      </c>
      <c r="B34" s="89">
        <f>D33/F1</f>
        <v>6.1342710997442457E-2</v>
      </c>
      <c r="C34" s="90"/>
      <c r="D34" s="91"/>
      <c r="E34" s="21"/>
      <c r="F34" s="90" t="s">
        <v>113</v>
      </c>
      <c r="G34" s="90"/>
      <c r="H34" s="104">
        <v>2</v>
      </c>
    </row>
    <row r="35" spans="1:8" x14ac:dyDescent="0.25">
      <c r="A35" t="str">
        <f ca="1">CELL("filename")</f>
        <v>\\LS-VL368\share\MM in RE\BookCD\Chap9\[xdcr.xls]INTRODUCTION</v>
      </c>
    </row>
    <row r="121" spans="1:1" x14ac:dyDescent="0.25">
      <c r="A121" s="29" t="str">
        <f ca="1">CELL("FILENAME")</f>
        <v>\\LS-VL368\share\MM in RE\BookCD\Chap9\[xdcr.xls]INTRODUCTION</v>
      </c>
    </row>
  </sheetData>
  <phoneticPr fontId="0" type="noConversion"/>
  <printOptions horizontalCentered="1" verticalCentered="1" gridLines="1" gridLinesSet="0"/>
  <pageMargins left="1.5" right="0.5" top="1.0900000000000001" bottom="0.79" header="0.81" footer="0.5"/>
  <pageSetup scale="26" orientation="landscape" horizontalDpi="300" verticalDpi="300" r:id="rId1"/>
  <headerFooter alignWithMargins="0">
    <oddHeader>&amp;A</oddHeader>
    <oddFooter>&amp;L&amp;D &amp;F &amp;A</oddFooter>
  </headerFooter>
  <rowBreaks count="2" manualBreakCount="2">
    <brk id="47" max="65535" man="1"/>
    <brk id="82"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3"/>
  <sheetViews>
    <sheetView workbookViewId="0"/>
  </sheetViews>
  <sheetFormatPr defaultRowHeight="15.75" x14ac:dyDescent="0.25"/>
  <cols>
    <col min="2" max="2" width="20.33203125" customWidth="1"/>
    <col min="3" max="3" width="10.21875" customWidth="1"/>
    <col min="4" max="4" width="11.109375" customWidth="1"/>
    <col min="5" max="5" width="11.44140625" customWidth="1"/>
    <col min="6" max="6" width="9.77734375" customWidth="1"/>
  </cols>
  <sheetData>
    <row r="1" spans="1:6" x14ac:dyDescent="0.25">
      <c r="A1" t="s">
        <v>47</v>
      </c>
      <c r="D1" s="2">
        <v>1375000</v>
      </c>
      <c r="E1" t="s">
        <v>48</v>
      </c>
      <c r="F1">
        <f>PMT(D2/12,F2,-D1)</f>
        <v>9614.1994926007137</v>
      </c>
    </row>
    <row r="2" spans="1:6" x14ac:dyDescent="0.25">
      <c r="A2" t="s">
        <v>49</v>
      </c>
      <c r="D2" s="83">
        <v>7.4999999999999997E-2</v>
      </c>
      <c r="E2" t="s">
        <v>50</v>
      </c>
      <c r="F2" s="2">
        <v>360</v>
      </c>
    </row>
    <row r="4" spans="1:6" x14ac:dyDescent="0.25">
      <c r="A4" t="s">
        <v>51</v>
      </c>
      <c r="B4" t="s">
        <v>52</v>
      </c>
      <c r="C4" t="s">
        <v>53</v>
      </c>
      <c r="D4" t="s">
        <v>54</v>
      </c>
      <c r="E4" t="s">
        <v>55</v>
      </c>
      <c r="F4" t="s">
        <v>56</v>
      </c>
    </row>
    <row r="6" spans="1:6" x14ac:dyDescent="0.25">
      <c r="A6" s="34">
        <v>0</v>
      </c>
      <c r="B6" t="s">
        <v>57</v>
      </c>
      <c r="E6">
        <f>AMORT!$D$1</f>
        <v>1375000</v>
      </c>
      <c r="F6" s="1">
        <v>2001</v>
      </c>
    </row>
    <row r="7" spans="1:6" x14ac:dyDescent="0.25">
      <c r="A7" s="34">
        <v>1</v>
      </c>
      <c r="B7">
        <f>IF(E6&gt;$F$1,$F$1,IF(E6&gt;0,(E6+D7),0))</f>
        <v>9614.1994926007137</v>
      </c>
      <c r="C7">
        <f>B7-D7</f>
        <v>1020.4494926007137</v>
      </c>
      <c r="D7">
        <f>E6*$D$2/12</f>
        <v>8593.75</v>
      </c>
      <c r="E7">
        <f>E6-C7</f>
        <v>1373979.5505073993</v>
      </c>
      <c r="F7" s="34"/>
    </row>
    <row r="8" spans="1:6" x14ac:dyDescent="0.25">
      <c r="A8" s="34">
        <v>2</v>
      </c>
      <c r="B8">
        <f t="shared" ref="B8:B23" si="0">IF(E7&gt;$F$1,$F$1,IF(E7&gt;0,(E7+D8),0))</f>
        <v>9614.1994926007137</v>
      </c>
      <c r="C8">
        <f t="shared" ref="C8:C23" si="1">B8-D8</f>
        <v>1026.8273019294684</v>
      </c>
      <c r="D8">
        <f t="shared" ref="D8:D71" si="2">E7*$D$2/12</f>
        <v>8587.3721906712453</v>
      </c>
      <c r="E8">
        <f t="shared" ref="E8:E23" si="3">E7-C8</f>
        <v>1372952.7232054698</v>
      </c>
      <c r="F8" s="34"/>
    </row>
    <row r="9" spans="1:6" x14ac:dyDescent="0.25">
      <c r="A9" s="34">
        <v>3</v>
      </c>
      <c r="B9">
        <f t="shared" si="0"/>
        <v>9614.1994926007137</v>
      </c>
      <c r="C9">
        <f t="shared" si="1"/>
        <v>1033.2449725665283</v>
      </c>
      <c r="D9">
        <f t="shared" si="2"/>
        <v>8580.9545200341854</v>
      </c>
      <c r="E9">
        <f t="shared" si="3"/>
        <v>1371919.4782329032</v>
      </c>
      <c r="F9" s="34"/>
    </row>
    <row r="10" spans="1:6" x14ac:dyDescent="0.25">
      <c r="A10" s="34">
        <v>4</v>
      </c>
      <c r="B10">
        <f t="shared" si="0"/>
        <v>9614.1994926007137</v>
      </c>
      <c r="C10">
        <f t="shared" si="1"/>
        <v>1039.7027536450696</v>
      </c>
      <c r="D10">
        <f t="shared" si="2"/>
        <v>8574.4967389556441</v>
      </c>
      <c r="E10">
        <f t="shared" si="3"/>
        <v>1370879.775479258</v>
      </c>
      <c r="F10" s="34"/>
    </row>
    <row r="11" spans="1:6" x14ac:dyDescent="0.25">
      <c r="A11" s="34">
        <v>5</v>
      </c>
      <c r="B11">
        <f t="shared" si="0"/>
        <v>9614.1994926007137</v>
      </c>
      <c r="C11">
        <f t="shared" si="1"/>
        <v>1046.2008958553506</v>
      </c>
      <c r="D11">
        <f t="shared" si="2"/>
        <v>8567.9985967453631</v>
      </c>
      <c r="E11">
        <f t="shared" si="3"/>
        <v>1369833.5745834026</v>
      </c>
      <c r="F11" s="34"/>
    </row>
    <row r="12" spans="1:6" x14ac:dyDescent="0.25">
      <c r="A12" s="34">
        <v>6</v>
      </c>
      <c r="B12">
        <f t="shared" si="0"/>
        <v>9614.1994926007137</v>
      </c>
      <c r="C12">
        <f t="shared" si="1"/>
        <v>1052.7396514544471</v>
      </c>
      <c r="D12">
        <f t="shared" si="2"/>
        <v>8561.4598411462666</v>
      </c>
      <c r="E12">
        <f t="shared" si="3"/>
        <v>1368780.8349319482</v>
      </c>
      <c r="F12" s="34"/>
    </row>
    <row r="13" spans="1:6" x14ac:dyDescent="0.25">
      <c r="A13" s="34">
        <v>7</v>
      </c>
      <c r="B13">
        <f t="shared" si="0"/>
        <v>9614.1994926007137</v>
      </c>
      <c r="C13">
        <f t="shared" si="1"/>
        <v>1059.3192742760384</v>
      </c>
      <c r="D13">
        <f t="shared" si="2"/>
        <v>8554.8802183246753</v>
      </c>
      <c r="E13">
        <f t="shared" si="3"/>
        <v>1367721.5156576722</v>
      </c>
      <c r="F13" s="34"/>
    </row>
    <row r="14" spans="1:6" x14ac:dyDescent="0.25">
      <c r="A14" s="34">
        <v>8</v>
      </c>
      <c r="B14">
        <f t="shared" si="0"/>
        <v>9614.1994926007137</v>
      </c>
      <c r="C14">
        <f t="shared" si="1"/>
        <v>1065.9400197402629</v>
      </c>
      <c r="D14">
        <f t="shared" si="2"/>
        <v>8548.2594728604508</v>
      </c>
      <c r="E14">
        <f t="shared" si="3"/>
        <v>1366655.5756379319</v>
      </c>
      <c r="F14" s="34"/>
    </row>
    <row r="15" spans="1:6" x14ac:dyDescent="0.25">
      <c r="A15" s="34">
        <v>9</v>
      </c>
      <c r="B15">
        <f t="shared" si="0"/>
        <v>9614.1994926007137</v>
      </c>
      <c r="C15">
        <f t="shared" si="1"/>
        <v>1072.6021448636402</v>
      </c>
      <c r="D15">
        <f t="shared" si="2"/>
        <v>8541.5973477370735</v>
      </c>
      <c r="E15">
        <f t="shared" si="3"/>
        <v>1365582.9734930682</v>
      </c>
      <c r="F15" s="34"/>
    </row>
    <row r="16" spans="1:6" x14ac:dyDescent="0.25">
      <c r="A16" s="34">
        <v>10</v>
      </c>
      <c r="B16">
        <f t="shared" si="0"/>
        <v>9614.1994926007137</v>
      </c>
      <c r="C16">
        <f t="shared" si="1"/>
        <v>1079.3059082690379</v>
      </c>
      <c r="D16">
        <f t="shared" si="2"/>
        <v>8534.8935843316758</v>
      </c>
      <c r="E16">
        <f t="shared" si="3"/>
        <v>1364503.6675847992</v>
      </c>
      <c r="F16" s="34"/>
    </row>
    <row r="17" spans="1:6" x14ac:dyDescent="0.25">
      <c r="A17" s="34">
        <v>11</v>
      </c>
      <c r="B17">
        <f t="shared" si="0"/>
        <v>9614.1994926007137</v>
      </c>
      <c r="C17">
        <f t="shared" si="1"/>
        <v>1086.0515701957193</v>
      </c>
      <c r="D17">
        <f t="shared" si="2"/>
        <v>8528.1479224049945</v>
      </c>
      <c r="E17">
        <f t="shared" si="3"/>
        <v>1363417.6160146035</v>
      </c>
      <c r="F17" s="34"/>
    </row>
    <row r="18" spans="1:6" x14ac:dyDescent="0.25">
      <c r="A18" s="34">
        <v>12</v>
      </c>
      <c r="B18">
        <f t="shared" si="0"/>
        <v>9614.1994926007137</v>
      </c>
      <c r="C18">
        <f t="shared" si="1"/>
        <v>1092.8393925094424</v>
      </c>
      <c r="D18">
        <f t="shared" si="2"/>
        <v>8521.3601000912713</v>
      </c>
      <c r="E18">
        <f t="shared" si="3"/>
        <v>1362324.776622094</v>
      </c>
      <c r="F18" s="34">
        <f>F6+1</f>
        <v>2002</v>
      </c>
    </row>
    <row r="19" spans="1:6" x14ac:dyDescent="0.25">
      <c r="A19" s="34">
        <v>13</v>
      </c>
      <c r="B19">
        <f t="shared" si="0"/>
        <v>9614.1994926007137</v>
      </c>
      <c r="C19">
        <f t="shared" si="1"/>
        <v>1099.6696387126267</v>
      </c>
      <c r="D19">
        <f t="shared" si="2"/>
        <v>8514.529853888087</v>
      </c>
      <c r="E19">
        <f t="shared" si="3"/>
        <v>1361225.1069833813</v>
      </c>
      <c r="F19" s="1"/>
    </row>
    <row r="20" spans="1:6" x14ac:dyDescent="0.25">
      <c r="A20" s="34">
        <v>14</v>
      </c>
      <c r="B20">
        <f t="shared" si="0"/>
        <v>9614.1994926007137</v>
      </c>
      <c r="C20">
        <f t="shared" si="1"/>
        <v>1106.5425739545808</v>
      </c>
      <c r="D20">
        <f t="shared" si="2"/>
        <v>8507.6569186461329</v>
      </c>
      <c r="E20">
        <f t="shared" si="3"/>
        <v>1360118.5644094266</v>
      </c>
      <c r="F20" s="34"/>
    </row>
    <row r="21" spans="1:6" x14ac:dyDescent="0.25">
      <c r="A21" s="34">
        <v>15</v>
      </c>
      <c r="B21">
        <f t="shared" si="0"/>
        <v>9614.1994926007137</v>
      </c>
      <c r="C21">
        <f>B21-D21</f>
        <v>1113.4584650417983</v>
      </c>
      <c r="D21">
        <f t="shared" si="2"/>
        <v>8500.7410275589154</v>
      </c>
      <c r="E21">
        <f>E20-C21</f>
        <v>1359005.1059443848</v>
      </c>
      <c r="F21" s="34"/>
    </row>
    <row r="22" spans="1:6" x14ac:dyDescent="0.25">
      <c r="A22" s="34">
        <v>16</v>
      </c>
      <c r="B22">
        <f t="shared" si="0"/>
        <v>9614.1994926007137</v>
      </c>
      <c r="C22">
        <f t="shared" si="1"/>
        <v>1120.4175804483093</v>
      </c>
      <c r="D22">
        <f t="shared" si="2"/>
        <v>8493.7819121524044</v>
      </c>
      <c r="E22">
        <f t="shared" si="3"/>
        <v>1357884.6883639365</v>
      </c>
      <c r="F22" s="34"/>
    </row>
    <row r="23" spans="1:6" x14ac:dyDescent="0.25">
      <c r="A23" s="34">
        <v>17</v>
      </c>
      <c r="B23">
        <f t="shared" si="0"/>
        <v>9614.1994926007137</v>
      </c>
      <c r="C23">
        <f t="shared" si="1"/>
        <v>1127.420190326111</v>
      </c>
      <c r="D23">
        <f t="shared" si="2"/>
        <v>8486.7793022746027</v>
      </c>
      <c r="E23">
        <f t="shared" si="3"/>
        <v>1356757.2681736103</v>
      </c>
      <c r="F23" s="34"/>
    </row>
    <row r="24" spans="1:6" x14ac:dyDescent="0.25">
      <c r="A24" s="34">
        <v>18</v>
      </c>
      <c r="B24">
        <f t="shared" ref="B24:B53" si="4">IF(E23&gt;$F$1,$F$1,IF(E23&gt;0,(E23+D24),0))</f>
        <v>9614.1994926007137</v>
      </c>
      <c r="C24">
        <f t="shared" ref="C24:C53" si="5">B24-D24</f>
        <v>1134.4665665156499</v>
      </c>
      <c r="D24">
        <f t="shared" si="2"/>
        <v>8479.7329260850638</v>
      </c>
      <c r="E24">
        <f t="shared" ref="E24:E53" si="6">E23-C24</f>
        <v>1355622.8016070947</v>
      </c>
      <c r="F24" s="34"/>
    </row>
    <row r="25" spans="1:6" x14ac:dyDescent="0.25">
      <c r="A25" s="34">
        <v>19</v>
      </c>
      <c r="B25">
        <f t="shared" si="4"/>
        <v>9614.1994926007137</v>
      </c>
      <c r="C25">
        <f t="shared" si="5"/>
        <v>1141.5569825563725</v>
      </c>
      <c r="D25">
        <f t="shared" si="2"/>
        <v>8472.6425100443412</v>
      </c>
      <c r="E25">
        <f t="shared" si="6"/>
        <v>1354481.2446245383</v>
      </c>
      <c r="F25" s="34"/>
    </row>
    <row r="26" spans="1:6" x14ac:dyDescent="0.25">
      <c r="A26" s="34">
        <v>20</v>
      </c>
      <c r="B26">
        <f t="shared" si="4"/>
        <v>9614.1994926007137</v>
      </c>
      <c r="C26">
        <f t="shared" si="5"/>
        <v>1148.6917136973498</v>
      </c>
      <c r="D26">
        <f t="shared" si="2"/>
        <v>8465.5077789033639</v>
      </c>
      <c r="E26">
        <f t="shared" si="6"/>
        <v>1353332.5529108411</v>
      </c>
      <c r="F26" s="34"/>
    </row>
    <row r="27" spans="1:6" x14ac:dyDescent="0.25">
      <c r="A27" s="34">
        <v>21</v>
      </c>
      <c r="B27">
        <f t="shared" si="4"/>
        <v>9614.1994926007137</v>
      </c>
      <c r="C27">
        <f t="shared" si="5"/>
        <v>1155.8710369079581</v>
      </c>
      <c r="D27">
        <f t="shared" si="2"/>
        <v>8458.3284556927556</v>
      </c>
      <c r="E27">
        <f t="shared" si="6"/>
        <v>1352176.6818739332</v>
      </c>
      <c r="F27" s="34"/>
    </row>
    <row r="28" spans="1:6" x14ac:dyDescent="0.25">
      <c r="A28" s="34">
        <v>22</v>
      </c>
      <c r="B28">
        <f t="shared" si="4"/>
        <v>9614.1994926007137</v>
      </c>
      <c r="C28">
        <f t="shared" si="5"/>
        <v>1163.0952308886317</v>
      </c>
      <c r="D28">
        <f t="shared" si="2"/>
        <v>8451.104261712082</v>
      </c>
      <c r="E28">
        <f t="shared" si="6"/>
        <v>1351013.5866430446</v>
      </c>
      <c r="F28" s="34"/>
    </row>
    <row r="29" spans="1:6" x14ac:dyDescent="0.25">
      <c r="A29" s="34">
        <v>23</v>
      </c>
      <c r="B29">
        <f t="shared" si="4"/>
        <v>9614.1994926007137</v>
      </c>
      <c r="C29">
        <f t="shared" si="5"/>
        <v>1170.3645760816853</v>
      </c>
      <c r="D29">
        <f t="shared" si="2"/>
        <v>8443.8349165190284</v>
      </c>
      <c r="E29">
        <f t="shared" si="6"/>
        <v>1349843.2220669629</v>
      </c>
      <c r="F29" s="34"/>
    </row>
    <row r="30" spans="1:6" x14ac:dyDescent="0.25">
      <c r="A30" s="34">
        <v>24</v>
      </c>
      <c r="B30">
        <f t="shared" si="4"/>
        <v>9614.1994926007137</v>
      </c>
      <c r="C30">
        <f t="shared" si="5"/>
        <v>1177.6793546821955</v>
      </c>
      <c r="D30">
        <f t="shared" si="2"/>
        <v>8436.5201379185182</v>
      </c>
      <c r="E30">
        <f t="shared" si="6"/>
        <v>1348665.5427122808</v>
      </c>
      <c r="F30" s="34">
        <f>F18+1</f>
        <v>2003</v>
      </c>
    </row>
    <row r="31" spans="1:6" x14ac:dyDescent="0.25">
      <c r="A31" s="34">
        <v>25</v>
      </c>
      <c r="B31">
        <f t="shared" si="4"/>
        <v>9614.1994926007137</v>
      </c>
      <c r="C31">
        <f t="shared" si="5"/>
        <v>1185.0398506489601</v>
      </c>
      <c r="D31">
        <f t="shared" si="2"/>
        <v>8429.1596419517537</v>
      </c>
      <c r="E31">
        <f t="shared" si="6"/>
        <v>1347480.5028616318</v>
      </c>
      <c r="F31" s="34"/>
    </row>
    <row r="32" spans="1:6" x14ac:dyDescent="0.25">
      <c r="A32" s="34">
        <v>26</v>
      </c>
      <c r="B32">
        <f t="shared" si="4"/>
        <v>9614.1994926007137</v>
      </c>
      <c r="C32">
        <f t="shared" si="5"/>
        <v>1192.4463497155157</v>
      </c>
      <c r="D32">
        <f t="shared" si="2"/>
        <v>8421.753142885198</v>
      </c>
      <c r="E32">
        <f t="shared" si="6"/>
        <v>1346288.0565119162</v>
      </c>
      <c r="F32" s="1"/>
    </row>
    <row r="33" spans="1:6" x14ac:dyDescent="0.25">
      <c r="A33" s="34">
        <v>27</v>
      </c>
      <c r="B33">
        <f t="shared" si="4"/>
        <v>9614.1994926007137</v>
      </c>
      <c r="C33">
        <f t="shared" si="5"/>
        <v>1199.8991394012373</v>
      </c>
      <c r="D33">
        <f t="shared" si="2"/>
        <v>8414.3003531994764</v>
      </c>
      <c r="E33">
        <f t="shared" si="6"/>
        <v>1345088.157372515</v>
      </c>
      <c r="F33" s="34"/>
    </row>
    <row r="34" spans="1:6" x14ac:dyDescent="0.25">
      <c r="A34" s="34">
        <v>28</v>
      </c>
      <c r="B34">
        <f t="shared" si="4"/>
        <v>9614.1994926007137</v>
      </c>
      <c r="C34">
        <f t="shared" si="5"/>
        <v>1207.398509022496</v>
      </c>
      <c r="D34">
        <f t="shared" si="2"/>
        <v>8406.8009835782177</v>
      </c>
      <c r="E34">
        <f t="shared" si="6"/>
        <v>1343880.7588634924</v>
      </c>
      <c r="F34" s="34"/>
    </row>
    <row r="35" spans="1:6" x14ac:dyDescent="0.25">
      <c r="A35" s="34">
        <v>29</v>
      </c>
      <c r="B35">
        <f t="shared" si="4"/>
        <v>9614.1994926007137</v>
      </c>
      <c r="C35">
        <f t="shared" si="5"/>
        <v>1214.9447497038873</v>
      </c>
      <c r="D35">
        <f t="shared" si="2"/>
        <v>8399.2547428968264</v>
      </c>
      <c r="E35">
        <f t="shared" si="6"/>
        <v>1342665.8141137885</v>
      </c>
      <c r="F35" s="34"/>
    </row>
    <row r="36" spans="1:6" x14ac:dyDescent="0.25">
      <c r="A36" s="34">
        <v>30</v>
      </c>
      <c r="B36">
        <f t="shared" si="4"/>
        <v>9614.1994926007137</v>
      </c>
      <c r="C36">
        <f t="shared" si="5"/>
        <v>1222.5381543895364</v>
      </c>
      <c r="D36">
        <f t="shared" si="2"/>
        <v>8391.6613382111773</v>
      </c>
      <c r="E36">
        <f t="shared" si="6"/>
        <v>1341443.2759593991</v>
      </c>
      <c r="F36" s="34"/>
    </row>
    <row r="37" spans="1:6" x14ac:dyDescent="0.25">
      <c r="A37" s="34">
        <v>31</v>
      </c>
      <c r="B37">
        <f t="shared" si="4"/>
        <v>9614.1994926007137</v>
      </c>
      <c r="C37">
        <f t="shared" si="5"/>
        <v>1230.1790178544707</v>
      </c>
      <c r="D37">
        <f t="shared" si="2"/>
        <v>8384.0204747462431</v>
      </c>
      <c r="E37">
        <f t="shared" si="6"/>
        <v>1340213.0969415447</v>
      </c>
      <c r="F37" s="34"/>
    </row>
    <row r="38" spans="1:6" x14ac:dyDescent="0.25">
      <c r="A38" s="34">
        <v>32</v>
      </c>
      <c r="B38">
        <f t="shared" si="4"/>
        <v>9614.1994926007137</v>
      </c>
      <c r="C38">
        <f t="shared" si="5"/>
        <v>1237.8676367160606</v>
      </c>
      <c r="D38">
        <f t="shared" si="2"/>
        <v>8376.3318558846531</v>
      </c>
      <c r="E38">
        <f t="shared" si="6"/>
        <v>1338975.2293048287</v>
      </c>
      <c r="F38" s="34"/>
    </row>
    <row r="39" spans="1:6" x14ac:dyDescent="0.25">
      <c r="A39" s="34">
        <v>33</v>
      </c>
      <c r="B39">
        <f t="shared" si="4"/>
        <v>9614.1994926007137</v>
      </c>
      <c r="C39">
        <f t="shared" si="5"/>
        <v>1245.6043094455345</v>
      </c>
      <c r="D39">
        <f t="shared" si="2"/>
        <v>8368.5951831551793</v>
      </c>
      <c r="E39">
        <f t="shared" si="6"/>
        <v>1337729.6249953832</v>
      </c>
      <c r="F39" s="34"/>
    </row>
    <row r="40" spans="1:6" x14ac:dyDescent="0.25">
      <c r="A40" s="34">
        <v>34</v>
      </c>
      <c r="B40">
        <f t="shared" si="4"/>
        <v>9614.1994926007137</v>
      </c>
      <c r="C40">
        <f t="shared" si="5"/>
        <v>1253.3893363795687</v>
      </c>
      <c r="D40">
        <f t="shared" si="2"/>
        <v>8360.810156221145</v>
      </c>
      <c r="E40">
        <f t="shared" si="6"/>
        <v>1336476.2356590037</v>
      </c>
      <c r="F40" s="34"/>
    </row>
    <row r="41" spans="1:6" x14ac:dyDescent="0.25">
      <c r="A41" s="34">
        <v>35</v>
      </c>
      <c r="B41">
        <f t="shared" si="4"/>
        <v>9614.1994926007137</v>
      </c>
      <c r="C41">
        <f t="shared" si="5"/>
        <v>1261.2230197319404</v>
      </c>
      <c r="D41">
        <f t="shared" si="2"/>
        <v>8352.9764728687733</v>
      </c>
      <c r="E41">
        <f t="shared" si="6"/>
        <v>1335215.0126392718</v>
      </c>
      <c r="F41" s="34"/>
    </row>
    <row r="42" spans="1:6" x14ac:dyDescent="0.25">
      <c r="A42" s="34">
        <v>36</v>
      </c>
      <c r="B42">
        <f t="shared" si="4"/>
        <v>9614.1994926007137</v>
      </c>
      <c r="C42">
        <f t="shared" si="5"/>
        <v>1269.1056636052654</v>
      </c>
      <c r="D42">
        <f t="shared" si="2"/>
        <v>8345.0938289954483</v>
      </c>
      <c r="E42">
        <f t="shared" si="6"/>
        <v>1333945.9069756665</v>
      </c>
      <c r="F42" s="34">
        <f>F30+1</f>
        <v>2004</v>
      </c>
    </row>
    <row r="43" spans="1:6" x14ac:dyDescent="0.25">
      <c r="A43" s="34">
        <v>37</v>
      </c>
      <c r="B43">
        <f t="shared" si="4"/>
        <v>9614.1994926007137</v>
      </c>
      <c r="C43">
        <f t="shared" si="5"/>
        <v>1277.0375740027976</v>
      </c>
      <c r="D43">
        <f t="shared" si="2"/>
        <v>8337.1619185979162</v>
      </c>
      <c r="E43">
        <f t="shared" si="6"/>
        <v>1332668.8694016638</v>
      </c>
      <c r="F43" s="34"/>
    </row>
    <row r="44" spans="1:6" x14ac:dyDescent="0.25">
      <c r="A44" s="34">
        <v>38</v>
      </c>
      <c r="B44">
        <f t="shared" si="4"/>
        <v>9614.1994926007137</v>
      </c>
      <c r="C44">
        <f t="shared" si="5"/>
        <v>1285.0190588403148</v>
      </c>
      <c r="D44">
        <f t="shared" si="2"/>
        <v>8329.180433760399</v>
      </c>
      <c r="E44">
        <f t="shared" si="6"/>
        <v>1331383.8503428234</v>
      </c>
      <c r="F44" s="34"/>
    </row>
    <row r="45" spans="1:6" x14ac:dyDescent="0.25">
      <c r="A45" s="34">
        <v>39</v>
      </c>
      <c r="B45">
        <f t="shared" si="4"/>
        <v>9614.1994926007137</v>
      </c>
      <c r="C45">
        <f t="shared" si="5"/>
        <v>1293.0504279580673</v>
      </c>
      <c r="D45">
        <f t="shared" si="2"/>
        <v>8321.1490646426464</v>
      </c>
      <c r="E45">
        <f t="shared" si="6"/>
        <v>1330090.7999148653</v>
      </c>
      <c r="F45" s="1"/>
    </row>
    <row r="46" spans="1:6" x14ac:dyDescent="0.25">
      <c r="A46" s="34">
        <v>40</v>
      </c>
      <c r="B46">
        <f t="shared" si="4"/>
        <v>9614.1994926007137</v>
      </c>
      <c r="C46">
        <f t="shared" si="5"/>
        <v>1301.1319931328053</v>
      </c>
      <c r="D46">
        <f t="shared" si="2"/>
        <v>8313.0674994679084</v>
      </c>
      <c r="E46">
        <f t="shared" si="6"/>
        <v>1328789.6679217324</v>
      </c>
      <c r="F46" s="34"/>
    </row>
    <row r="47" spans="1:6" x14ac:dyDescent="0.25">
      <c r="A47" s="34">
        <v>41</v>
      </c>
      <c r="B47">
        <f t="shared" si="4"/>
        <v>9614.1994926007137</v>
      </c>
      <c r="C47">
        <f t="shared" si="5"/>
        <v>1309.2640680898858</v>
      </c>
      <c r="D47">
        <f t="shared" si="2"/>
        <v>8304.9354245108279</v>
      </c>
      <c r="E47">
        <f t="shared" si="6"/>
        <v>1327480.4038536425</v>
      </c>
      <c r="F47" s="34"/>
    </row>
    <row r="48" spans="1:6" x14ac:dyDescent="0.25">
      <c r="A48" s="34">
        <v>42</v>
      </c>
      <c r="B48">
        <f t="shared" si="4"/>
        <v>9614.1994926007137</v>
      </c>
      <c r="C48">
        <f t="shared" si="5"/>
        <v>1317.446968515449</v>
      </c>
      <c r="D48">
        <f t="shared" si="2"/>
        <v>8296.7525240852647</v>
      </c>
      <c r="E48">
        <f t="shared" si="6"/>
        <v>1326162.9568851271</v>
      </c>
      <c r="F48" s="34"/>
    </row>
    <row r="49" spans="1:6" x14ac:dyDescent="0.25">
      <c r="A49" s="34">
        <v>43</v>
      </c>
      <c r="B49">
        <f t="shared" si="4"/>
        <v>9614.1994926007137</v>
      </c>
      <c r="C49">
        <f t="shared" si="5"/>
        <v>1325.6810120686696</v>
      </c>
      <c r="D49">
        <f t="shared" si="2"/>
        <v>8288.5184805320441</v>
      </c>
      <c r="E49">
        <f t="shared" si="6"/>
        <v>1324837.2758730585</v>
      </c>
      <c r="F49" s="34"/>
    </row>
    <row r="50" spans="1:6" x14ac:dyDescent="0.25">
      <c r="A50" s="34">
        <v>44</v>
      </c>
      <c r="B50">
        <f t="shared" si="4"/>
        <v>9614.1994926007137</v>
      </c>
      <c r="C50">
        <f t="shared" si="5"/>
        <v>1333.9665183940979</v>
      </c>
      <c r="D50">
        <f t="shared" si="2"/>
        <v>8280.2329742066158</v>
      </c>
      <c r="E50">
        <f t="shared" si="6"/>
        <v>1323503.3093546643</v>
      </c>
      <c r="F50" s="34"/>
    </row>
    <row r="51" spans="1:6" x14ac:dyDescent="0.25">
      <c r="A51" s="34">
        <v>45</v>
      </c>
      <c r="B51">
        <f t="shared" si="4"/>
        <v>9614.1994926007137</v>
      </c>
      <c r="C51">
        <f t="shared" si="5"/>
        <v>1342.3038091340622</v>
      </c>
      <c r="D51">
        <f t="shared" si="2"/>
        <v>8271.8956834666515</v>
      </c>
      <c r="E51">
        <f t="shared" si="6"/>
        <v>1322161.0055455302</v>
      </c>
      <c r="F51" s="34"/>
    </row>
    <row r="52" spans="1:6" x14ac:dyDescent="0.25">
      <c r="A52" s="34">
        <v>46</v>
      </c>
      <c r="B52">
        <f t="shared" si="4"/>
        <v>9614.1994926007137</v>
      </c>
      <c r="C52">
        <f t="shared" si="5"/>
        <v>1350.6932079411508</v>
      </c>
      <c r="D52">
        <f t="shared" si="2"/>
        <v>8263.5062846595629</v>
      </c>
      <c r="E52">
        <f t="shared" si="6"/>
        <v>1320810.312337589</v>
      </c>
      <c r="F52" s="34"/>
    </row>
    <row r="53" spans="1:6" x14ac:dyDescent="0.25">
      <c r="A53" s="34">
        <v>47</v>
      </c>
      <c r="B53">
        <f t="shared" si="4"/>
        <v>9614.1994926007137</v>
      </c>
      <c r="C53">
        <f t="shared" si="5"/>
        <v>1359.1350404907826</v>
      </c>
      <c r="D53">
        <f t="shared" si="2"/>
        <v>8255.0644521099312</v>
      </c>
      <c r="E53">
        <f t="shared" si="6"/>
        <v>1319451.1772970981</v>
      </c>
      <c r="F53" s="34"/>
    </row>
    <row r="54" spans="1:6" x14ac:dyDescent="0.25">
      <c r="A54" s="34">
        <v>48</v>
      </c>
      <c r="B54">
        <f t="shared" ref="B54:B117" si="7">IF(E53&gt;$F$1,$F$1,IF(E53&gt;0,(E53+D54),0))</f>
        <v>9614.1994926007137</v>
      </c>
      <c r="C54">
        <f t="shared" ref="C54:C117" si="8">B54-D54</f>
        <v>1367.629634493851</v>
      </c>
      <c r="D54">
        <f t="shared" si="2"/>
        <v>8246.5698581068627</v>
      </c>
      <c r="E54">
        <f t="shared" ref="E54:E117" si="9">E53-C54</f>
        <v>1318083.5476626041</v>
      </c>
      <c r="F54" s="34">
        <f>F42+1</f>
        <v>2005</v>
      </c>
    </row>
    <row r="55" spans="1:6" x14ac:dyDescent="0.25">
      <c r="A55" s="34">
        <v>49</v>
      </c>
      <c r="B55">
        <f t="shared" si="7"/>
        <v>9614.1994926007137</v>
      </c>
      <c r="C55">
        <f t="shared" si="8"/>
        <v>1376.177319709439</v>
      </c>
      <c r="D55">
        <f t="shared" si="2"/>
        <v>8238.0221728912747</v>
      </c>
      <c r="E55">
        <f t="shared" si="9"/>
        <v>1316707.3703428947</v>
      </c>
      <c r="F55" s="34"/>
    </row>
    <row r="56" spans="1:6" x14ac:dyDescent="0.25">
      <c r="A56" s="34">
        <v>50</v>
      </c>
      <c r="B56">
        <f t="shared" si="7"/>
        <v>9614.1994926007137</v>
      </c>
      <c r="C56">
        <f t="shared" si="8"/>
        <v>1384.7784279576226</v>
      </c>
      <c r="D56">
        <f t="shared" si="2"/>
        <v>8229.4210646430911</v>
      </c>
      <c r="E56">
        <f t="shared" si="9"/>
        <v>1315322.5919149371</v>
      </c>
      <c r="F56" s="34"/>
    </row>
    <row r="57" spans="1:6" x14ac:dyDescent="0.25">
      <c r="A57" s="34">
        <v>51</v>
      </c>
      <c r="B57">
        <f t="shared" si="7"/>
        <v>9614.1994926007137</v>
      </c>
      <c r="C57">
        <f t="shared" si="8"/>
        <v>1393.433293132357</v>
      </c>
      <c r="D57">
        <f t="shared" si="2"/>
        <v>8220.7661994683567</v>
      </c>
      <c r="E57">
        <f t="shared" si="9"/>
        <v>1313929.1586218048</v>
      </c>
      <c r="F57" s="34"/>
    </row>
    <row r="58" spans="1:6" x14ac:dyDescent="0.25">
      <c r="A58" s="34">
        <v>52</v>
      </c>
      <c r="B58">
        <f t="shared" si="7"/>
        <v>9614.1994926007137</v>
      </c>
      <c r="C58">
        <f t="shared" si="8"/>
        <v>1402.1422512144345</v>
      </c>
      <c r="D58">
        <f t="shared" si="2"/>
        <v>8212.0572413862792</v>
      </c>
      <c r="E58">
        <f t="shared" si="9"/>
        <v>1312527.0163705903</v>
      </c>
      <c r="F58" s="34"/>
    </row>
    <row r="59" spans="1:6" x14ac:dyDescent="0.25">
      <c r="A59" s="34">
        <v>53</v>
      </c>
      <c r="B59">
        <f t="shared" si="7"/>
        <v>9614.1994926007137</v>
      </c>
      <c r="C59">
        <f t="shared" si="8"/>
        <v>1410.9056402845254</v>
      </c>
      <c r="D59">
        <f t="shared" si="2"/>
        <v>8203.2938523161883</v>
      </c>
      <c r="E59">
        <f t="shared" si="9"/>
        <v>1311116.1107303058</v>
      </c>
      <c r="F59" s="1"/>
    </row>
    <row r="60" spans="1:6" x14ac:dyDescent="0.25">
      <c r="A60" s="34">
        <v>54</v>
      </c>
      <c r="B60">
        <f t="shared" si="7"/>
        <v>9614.1994926007137</v>
      </c>
      <c r="C60">
        <f t="shared" si="8"/>
        <v>1419.7238005363033</v>
      </c>
      <c r="D60">
        <f t="shared" si="2"/>
        <v>8194.4756920644104</v>
      </c>
      <c r="E60">
        <f t="shared" si="9"/>
        <v>1309696.3869297695</v>
      </c>
      <c r="F60" s="1"/>
    </row>
    <row r="61" spans="1:6" x14ac:dyDescent="0.25">
      <c r="A61" s="34">
        <v>55</v>
      </c>
      <c r="B61">
        <f t="shared" si="7"/>
        <v>9614.1994926007137</v>
      </c>
      <c r="C61">
        <f t="shared" si="8"/>
        <v>1428.5970742896543</v>
      </c>
      <c r="D61">
        <f t="shared" si="2"/>
        <v>8185.6024183110594</v>
      </c>
      <c r="E61">
        <f t="shared" si="9"/>
        <v>1308267.78985548</v>
      </c>
      <c r="F61" s="34"/>
    </row>
    <row r="62" spans="1:6" x14ac:dyDescent="0.25">
      <c r="A62" s="34">
        <v>56</v>
      </c>
      <c r="B62">
        <f t="shared" si="7"/>
        <v>9614.1994926007137</v>
      </c>
      <c r="C62">
        <f t="shared" si="8"/>
        <v>1437.5258060039641</v>
      </c>
      <c r="D62">
        <f t="shared" si="2"/>
        <v>8176.6736865967496</v>
      </c>
      <c r="E62">
        <f t="shared" si="9"/>
        <v>1306830.264049476</v>
      </c>
      <c r="F62" s="34"/>
    </row>
    <row r="63" spans="1:6" x14ac:dyDescent="0.25">
      <c r="A63" s="34">
        <v>57</v>
      </c>
      <c r="B63">
        <f t="shared" si="7"/>
        <v>9614.1994926007137</v>
      </c>
      <c r="C63">
        <f t="shared" si="8"/>
        <v>1446.5103422914881</v>
      </c>
      <c r="D63">
        <f t="shared" si="2"/>
        <v>8167.6891503092256</v>
      </c>
      <c r="E63">
        <f t="shared" si="9"/>
        <v>1305383.7537071845</v>
      </c>
      <c r="F63" s="34"/>
    </row>
    <row r="64" spans="1:6" x14ac:dyDescent="0.25">
      <c r="A64" s="34">
        <v>58</v>
      </c>
      <c r="B64">
        <f t="shared" si="7"/>
        <v>9614.1994926007137</v>
      </c>
      <c r="C64">
        <f t="shared" si="8"/>
        <v>1455.5510319308114</v>
      </c>
      <c r="D64">
        <f t="shared" si="2"/>
        <v>8158.6484606699023</v>
      </c>
      <c r="E64">
        <f t="shared" si="9"/>
        <v>1303928.2026752536</v>
      </c>
      <c r="F64" s="34"/>
    </row>
    <row r="65" spans="1:6" x14ac:dyDescent="0.25">
      <c r="A65" s="34">
        <v>59</v>
      </c>
      <c r="B65">
        <f t="shared" si="7"/>
        <v>9614.1994926007137</v>
      </c>
      <c r="C65">
        <f t="shared" si="8"/>
        <v>1464.648225880378</v>
      </c>
      <c r="D65">
        <f t="shared" si="2"/>
        <v>8149.5512667203357</v>
      </c>
      <c r="E65">
        <f t="shared" si="9"/>
        <v>1302463.5544493732</v>
      </c>
      <c r="F65" s="34"/>
    </row>
    <row r="66" spans="1:6" x14ac:dyDescent="0.25">
      <c r="A66" s="34">
        <v>60</v>
      </c>
      <c r="B66">
        <f t="shared" si="7"/>
        <v>9614.1994926007137</v>
      </c>
      <c r="C66">
        <f t="shared" si="8"/>
        <v>1473.8022772921322</v>
      </c>
      <c r="D66">
        <f t="shared" si="2"/>
        <v>8140.3972153085815</v>
      </c>
      <c r="E66">
        <f t="shared" si="9"/>
        <v>1300989.752172081</v>
      </c>
      <c r="F66" s="34">
        <f>F54+1</f>
        <v>2006</v>
      </c>
    </row>
    <row r="67" spans="1:6" x14ac:dyDescent="0.25">
      <c r="A67" s="34">
        <v>61</v>
      </c>
      <c r="B67">
        <f t="shared" si="7"/>
        <v>9614.1994926007137</v>
      </c>
      <c r="C67">
        <f t="shared" si="8"/>
        <v>1483.013541525208</v>
      </c>
      <c r="D67">
        <f t="shared" si="2"/>
        <v>8131.1859510755057</v>
      </c>
      <c r="E67">
        <f t="shared" si="9"/>
        <v>1299506.7386305558</v>
      </c>
      <c r="F67" s="34"/>
    </row>
    <row r="68" spans="1:6" x14ac:dyDescent="0.25">
      <c r="A68" s="34">
        <v>62</v>
      </c>
      <c r="B68">
        <f t="shared" si="7"/>
        <v>9614.1994926007137</v>
      </c>
      <c r="C68">
        <f t="shared" si="8"/>
        <v>1492.2823761597401</v>
      </c>
      <c r="D68">
        <f t="shared" si="2"/>
        <v>8121.9171164409736</v>
      </c>
      <c r="E68">
        <f t="shared" si="9"/>
        <v>1298014.4562543961</v>
      </c>
      <c r="F68" s="34"/>
    </row>
    <row r="69" spans="1:6" x14ac:dyDescent="0.25">
      <c r="A69" s="34">
        <v>63</v>
      </c>
      <c r="B69">
        <f t="shared" si="7"/>
        <v>9614.1994926007137</v>
      </c>
      <c r="C69">
        <f t="shared" si="8"/>
        <v>1501.6091410107374</v>
      </c>
      <c r="D69">
        <f t="shared" si="2"/>
        <v>8112.5903515899763</v>
      </c>
      <c r="E69">
        <f t="shared" si="9"/>
        <v>1296512.8471133853</v>
      </c>
      <c r="F69" s="34"/>
    </row>
    <row r="70" spans="1:6" x14ac:dyDescent="0.25">
      <c r="A70" s="34">
        <v>64</v>
      </c>
      <c r="B70">
        <f t="shared" si="7"/>
        <v>9614.1994926007137</v>
      </c>
      <c r="C70">
        <f t="shared" si="8"/>
        <v>1510.9941981420561</v>
      </c>
      <c r="D70">
        <f t="shared" si="2"/>
        <v>8103.2052944586576</v>
      </c>
      <c r="E70">
        <f t="shared" si="9"/>
        <v>1295001.8529152432</v>
      </c>
      <c r="F70" s="34"/>
    </row>
    <row r="71" spans="1:6" x14ac:dyDescent="0.25">
      <c r="A71" s="34">
        <v>65</v>
      </c>
      <c r="B71">
        <f t="shared" si="7"/>
        <v>9614.1994926007137</v>
      </c>
      <c r="C71">
        <f t="shared" si="8"/>
        <v>1520.4379118804436</v>
      </c>
      <c r="D71">
        <f t="shared" si="2"/>
        <v>8093.7615807202701</v>
      </c>
      <c r="E71">
        <f t="shared" si="9"/>
        <v>1293481.4150033628</v>
      </c>
      <c r="F71" s="34"/>
    </row>
    <row r="72" spans="1:6" x14ac:dyDescent="0.25">
      <c r="A72" s="34">
        <v>66</v>
      </c>
      <c r="B72">
        <f t="shared" si="7"/>
        <v>9614.1994926007137</v>
      </c>
      <c r="C72">
        <f t="shared" si="8"/>
        <v>1529.9406488296963</v>
      </c>
      <c r="D72">
        <f t="shared" ref="D72:D135" si="10">E71*$D$2/12</f>
        <v>8084.2588437710174</v>
      </c>
      <c r="E72">
        <f t="shared" si="9"/>
        <v>1291951.474354533</v>
      </c>
      <c r="F72" s="34"/>
    </row>
    <row r="73" spans="1:6" x14ac:dyDescent="0.25">
      <c r="A73" s="34">
        <v>67</v>
      </c>
      <c r="B73">
        <f t="shared" si="7"/>
        <v>9614.1994926007137</v>
      </c>
      <c r="C73">
        <f t="shared" si="8"/>
        <v>1539.5027778848826</v>
      </c>
      <c r="D73">
        <f t="shared" si="10"/>
        <v>8074.6967147158311</v>
      </c>
      <c r="E73">
        <f t="shared" si="9"/>
        <v>1290411.9715766481</v>
      </c>
      <c r="F73" s="1"/>
    </row>
    <row r="74" spans="1:6" x14ac:dyDescent="0.25">
      <c r="A74" s="34">
        <v>68</v>
      </c>
      <c r="B74">
        <f t="shared" si="7"/>
        <v>9614.1994926007137</v>
      </c>
      <c r="C74">
        <f t="shared" si="8"/>
        <v>1549.1246702466633</v>
      </c>
      <c r="D74">
        <f t="shared" si="10"/>
        <v>8065.0748223540504</v>
      </c>
      <c r="E74">
        <f t="shared" si="9"/>
        <v>1288862.8469064014</v>
      </c>
      <c r="F74" s="34"/>
    </row>
    <row r="75" spans="1:6" x14ac:dyDescent="0.25">
      <c r="A75" s="34">
        <v>69</v>
      </c>
      <c r="B75">
        <f t="shared" si="7"/>
        <v>9614.1994926007137</v>
      </c>
      <c r="C75">
        <f t="shared" si="8"/>
        <v>1558.8066994357041</v>
      </c>
      <c r="D75">
        <f t="shared" si="10"/>
        <v>8055.3927931650096</v>
      </c>
      <c r="E75">
        <f t="shared" si="9"/>
        <v>1287304.0402069658</v>
      </c>
      <c r="F75" s="34"/>
    </row>
    <row r="76" spans="1:6" x14ac:dyDescent="0.25">
      <c r="A76" s="34">
        <v>70</v>
      </c>
      <c r="B76">
        <f t="shared" si="7"/>
        <v>9614.1994926007137</v>
      </c>
      <c r="C76">
        <f t="shared" si="8"/>
        <v>1568.5492413071779</v>
      </c>
      <c r="D76">
        <f t="shared" si="10"/>
        <v>8045.6502512935358</v>
      </c>
      <c r="E76">
        <f t="shared" si="9"/>
        <v>1285735.4909656586</v>
      </c>
      <c r="F76" s="34"/>
    </row>
    <row r="77" spans="1:6" x14ac:dyDescent="0.25">
      <c r="A77" s="34">
        <v>71</v>
      </c>
      <c r="B77">
        <f t="shared" si="7"/>
        <v>9614.1994926007137</v>
      </c>
      <c r="C77">
        <f t="shared" si="8"/>
        <v>1578.3526740653479</v>
      </c>
      <c r="D77">
        <f t="shared" si="10"/>
        <v>8035.8468185353659</v>
      </c>
      <c r="E77">
        <f t="shared" si="9"/>
        <v>1284157.1382915932</v>
      </c>
      <c r="F77" s="34"/>
    </row>
    <row r="78" spans="1:6" x14ac:dyDescent="0.25">
      <c r="A78" s="34">
        <v>72</v>
      </c>
      <c r="B78">
        <f t="shared" si="7"/>
        <v>9614.1994926007137</v>
      </c>
      <c r="C78">
        <f t="shared" si="8"/>
        <v>1588.2173782782565</v>
      </c>
      <c r="D78">
        <f t="shared" si="10"/>
        <v>8025.9821143224572</v>
      </c>
      <c r="E78">
        <f t="shared" si="9"/>
        <v>1282568.9209133149</v>
      </c>
      <c r="F78" s="34">
        <f>F66+1</f>
        <v>2007</v>
      </c>
    </row>
    <row r="79" spans="1:6" x14ac:dyDescent="0.25">
      <c r="A79" s="34">
        <v>73</v>
      </c>
      <c r="B79">
        <f t="shared" si="7"/>
        <v>9614.1994926007137</v>
      </c>
      <c r="C79">
        <f t="shared" si="8"/>
        <v>1598.1437368924962</v>
      </c>
      <c r="D79">
        <f t="shared" si="10"/>
        <v>8016.0557557082175</v>
      </c>
      <c r="E79">
        <f t="shared" si="9"/>
        <v>1280970.7771764225</v>
      </c>
      <c r="F79" s="34"/>
    </row>
    <row r="80" spans="1:6" x14ac:dyDescent="0.25">
      <c r="A80" s="34">
        <v>74</v>
      </c>
      <c r="B80">
        <f t="shared" si="7"/>
        <v>9614.1994926007137</v>
      </c>
      <c r="C80">
        <f t="shared" si="8"/>
        <v>1608.1321352480736</v>
      </c>
      <c r="D80">
        <f t="shared" si="10"/>
        <v>8006.0673573526401</v>
      </c>
      <c r="E80">
        <f t="shared" si="9"/>
        <v>1279362.6450411745</v>
      </c>
      <c r="F80" s="34"/>
    </row>
    <row r="81" spans="1:6" x14ac:dyDescent="0.25">
      <c r="A81" s="34">
        <v>75</v>
      </c>
      <c r="B81">
        <f t="shared" si="7"/>
        <v>9614.1994926007137</v>
      </c>
      <c r="C81">
        <f t="shared" si="8"/>
        <v>1618.1829610933737</v>
      </c>
      <c r="D81">
        <f t="shared" si="10"/>
        <v>7996.01653150734</v>
      </c>
      <c r="E81">
        <f t="shared" si="9"/>
        <v>1277744.4620800812</v>
      </c>
      <c r="F81" s="34"/>
    </row>
    <row r="82" spans="1:6" x14ac:dyDescent="0.25">
      <c r="A82" s="34">
        <v>76</v>
      </c>
      <c r="B82">
        <f t="shared" si="7"/>
        <v>9614.1994926007137</v>
      </c>
      <c r="C82">
        <f t="shared" si="8"/>
        <v>1628.2966046002066</v>
      </c>
      <c r="D82">
        <f t="shared" si="10"/>
        <v>7985.9028880005071</v>
      </c>
      <c r="E82">
        <f t="shared" si="9"/>
        <v>1276116.165475481</v>
      </c>
      <c r="F82" s="34"/>
    </row>
    <row r="83" spans="1:6" x14ac:dyDescent="0.25">
      <c r="A83" s="34">
        <v>77</v>
      </c>
      <c r="B83">
        <f t="shared" si="7"/>
        <v>9614.1994926007137</v>
      </c>
      <c r="C83">
        <f t="shared" si="8"/>
        <v>1638.4734583789577</v>
      </c>
      <c r="D83">
        <f t="shared" si="10"/>
        <v>7975.726034221756</v>
      </c>
      <c r="E83">
        <f t="shared" si="9"/>
        <v>1274477.6920171019</v>
      </c>
      <c r="F83" s="34"/>
    </row>
    <row r="84" spans="1:6" x14ac:dyDescent="0.25">
      <c r="A84" s="34">
        <v>78</v>
      </c>
      <c r="B84">
        <f t="shared" si="7"/>
        <v>9614.1994926007137</v>
      </c>
      <c r="C84">
        <f t="shared" si="8"/>
        <v>1648.7139174938275</v>
      </c>
      <c r="D84">
        <f t="shared" si="10"/>
        <v>7965.4855751068862</v>
      </c>
      <c r="E84">
        <f t="shared" si="9"/>
        <v>1272828.9780996081</v>
      </c>
      <c r="F84" s="34"/>
    </row>
    <row r="85" spans="1:6" x14ac:dyDescent="0.25">
      <c r="A85" s="34">
        <v>79</v>
      </c>
      <c r="B85">
        <f t="shared" si="7"/>
        <v>9614.1994926007137</v>
      </c>
      <c r="C85">
        <f t="shared" si="8"/>
        <v>1659.0183794781633</v>
      </c>
      <c r="D85">
        <f t="shared" si="10"/>
        <v>7955.1811131225504</v>
      </c>
      <c r="E85">
        <f t="shared" si="9"/>
        <v>1271169.9597201298</v>
      </c>
      <c r="F85" s="34"/>
    </row>
    <row r="86" spans="1:6" x14ac:dyDescent="0.25">
      <c r="A86" s="34">
        <v>80</v>
      </c>
      <c r="B86">
        <f t="shared" si="7"/>
        <v>9614.1994926007137</v>
      </c>
      <c r="C86">
        <f t="shared" si="8"/>
        <v>1669.3872443499022</v>
      </c>
      <c r="D86">
        <f t="shared" si="10"/>
        <v>7944.8122482508115</v>
      </c>
      <c r="E86">
        <f t="shared" si="9"/>
        <v>1269500.57247578</v>
      </c>
      <c r="F86" s="1"/>
    </row>
    <row r="87" spans="1:6" x14ac:dyDescent="0.25">
      <c r="A87" s="34">
        <v>81</v>
      </c>
      <c r="B87">
        <f t="shared" si="7"/>
        <v>9614.1994926007137</v>
      </c>
      <c r="C87">
        <f t="shared" si="8"/>
        <v>1679.8209146270892</v>
      </c>
      <c r="D87">
        <f t="shared" si="10"/>
        <v>7934.3785779736245</v>
      </c>
      <c r="E87">
        <f t="shared" si="9"/>
        <v>1267820.751561153</v>
      </c>
      <c r="F87" s="1"/>
    </row>
    <row r="88" spans="1:6" x14ac:dyDescent="0.25">
      <c r="A88" s="34">
        <v>82</v>
      </c>
      <c r="B88">
        <f t="shared" si="7"/>
        <v>9614.1994926007137</v>
      </c>
      <c r="C88">
        <f t="shared" si="8"/>
        <v>1690.3197953435083</v>
      </c>
      <c r="D88">
        <f t="shared" si="10"/>
        <v>7923.8796972572054</v>
      </c>
      <c r="E88">
        <f t="shared" si="9"/>
        <v>1266130.4317658094</v>
      </c>
      <c r="F88" s="34"/>
    </row>
    <row r="89" spans="1:6" x14ac:dyDescent="0.25">
      <c r="A89" s="34">
        <v>83</v>
      </c>
      <c r="B89">
        <f t="shared" si="7"/>
        <v>9614.1994926007137</v>
      </c>
      <c r="C89">
        <f t="shared" si="8"/>
        <v>1700.8842940644054</v>
      </c>
      <c r="D89">
        <f t="shared" si="10"/>
        <v>7913.3151985363083</v>
      </c>
      <c r="E89">
        <f t="shared" si="9"/>
        <v>1264429.5474717449</v>
      </c>
      <c r="F89" s="34"/>
    </row>
    <row r="90" spans="1:6" x14ac:dyDescent="0.25">
      <c r="A90" s="34">
        <v>84</v>
      </c>
      <c r="B90">
        <f t="shared" si="7"/>
        <v>9614.1994926007137</v>
      </c>
      <c r="C90">
        <f t="shared" si="8"/>
        <v>1711.5148209023073</v>
      </c>
      <c r="D90">
        <f t="shared" si="10"/>
        <v>7902.6846716984064</v>
      </c>
      <c r="E90">
        <f t="shared" si="9"/>
        <v>1262718.0326508426</v>
      </c>
      <c r="F90" s="34"/>
    </row>
    <row r="91" spans="1:6" x14ac:dyDescent="0.25">
      <c r="A91" s="34">
        <v>85</v>
      </c>
      <c r="B91">
        <f t="shared" si="7"/>
        <v>9614.1994926007137</v>
      </c>
      <c r="C91">
        <f t="shared" si="8"/>
        <v>1722.2117885329471</v>
      </c>
      <c r="D91">
        <f t="shared" si="10"/>
        <v>7891.9877040677666</v>
      </c>
      <c r="E91">
        <f t="shared" si="9"/>
        <v>1260995.8208623095</v>
      </c>
      <c r="F91" s="34"/>
    </row>
    <row r="92" spans="1:6" x14ac:dyDescent="0.25">
      <c r="A92" s="34">
        <v>86</v>
      </c>
      <c r="B92">
        <f t="shared" si="7"/>
        <v>9614.1994926007137</v>
      </c>
      <c r="C92">
        <f t="shared" si="8"/>
        <v>1732.9756122112785</v>
      </c>
      <c r="D92">
        <f t="shared" si="10"/>
        <v>7881.2238803894352</v>
      </c>
      <c r="E92">
        <f t="shared" si="9"/>
        <v>1259262.8452500983</v>
      </c>
      <c r="F92" s="34"/>
    </row>
    <row r="93" spans="1:6" x14ac:dyDescent="0.25">
      <c r="A93" s="34">
        <v>87</v>
      </c>
      <c r="B93">
        <f t="shared" si="7"/>
        <v>9614.1994926007137</v>
      </c>
      <c r="C93">
        <f t="shared" si="8"/>
        <v>1743.8067097876001</v>
      </c>
      <c r="D93">
        <f t="shared" si="10"/>
        <v>7870.3927828131136</v>
      </c>
      <c r="E93">
        <f t="shared" si="9"/>
        <v>1257519.0385403107</v>
      </c>
      <c r="F93" s="34"/>
    </row>
    <row r="94" spans="1:6" x14ac:dyDescent="0.25">
      <c r="A94" s="34">
        <v>88</v>
      </c>
      <c r="B94">
        <f t="shared" si="7"/>
        <v>9614.1994926007137</v>
      </c>
      <c r="C94">
        <f t="shared" si="8"/>
        <v>1754.7055017237726</v>
      </c>
      <c r="D94">
        <f t="shared" si="10"/>
        <v>7859.4939908769411</v>
      </c>
      <c r="E94">
        <f t="shared" si="9"/>
        <v>1255764.3330385869</v>
      </c>
      <c r="F94" s="34"/>
    </row>
    <row r="95" spans="1:6" x14ac:dyDescent="0.25">
      <c r="A95" s="34">
        <v>89</v>
      </c>
      <c r="B95">
        <f t="shared" si="7"/>
        <v>9614.1994926007137</v>
      </c>
      <c r="C95">
        <f t="shared" si="8"/>
        <v>1765.6724111095464</v>
      </c>
      <c r="D95">
        <f t="shared" si="10"/>
        <v>7848.5270814911673</v>
      </c>
      <c r="E95">
        <f t="shared" si="9"/>
        <v>1253998.6606274773</v>
      </c>
      <c r="F95" s="34"/>
    </row>
    <row r="96" spans="1:6" x14ac:dyDescent="0.25">
      <c r="A96" s="34">
        <v>90</v>
      </c>
      <c r="B96">
        <f t="shared" si="7"/>
        <v>9614.1994926007137</v>
      </c>
      <c r="C96">
        <f t="shared" si="8"/>
        <v>1776.7078636789811</v>
      </c>
      <c r="D96">
        <f t="shared" si="10"/>
        <v>7837.4916289217326</v>
      </c>
      <c r="E96">
        <f t="shared" si="9"/>
        <v>1252221.9527637984</v>
      </c>
      <c r="F96" s="34"/>
    </row>
    <row r="97" spans="1:6" x14ac:dyDescent="0.25">
      <c r="A97" s="34">
        <v>91</v>
      </c>
      <c r="B97">
        <f t="shared" si="7"/>
        <v>9614.1994926007137</v>
      </c>
      <c r="C97">
        <f t="shared" si="8"/>
        <v>1787.8122878269742</v>
      </c>
      <c r="D97">
        <f t="shared" si="10"/>
        <v>7826.3872047737395</v>
      </c>
      <c r="E97">
        <f t="shared" si="9"/>
        <v>1250434.1404759714</v>
      </c>
      <c r="F97" s="34"/>
    </row>
    <row r="98" spans="1:6" x14ac:dyDescent="0.25">
      <c r="A98" s="34">
        <v>92</v>
      </c>
      <c r="B98">
        <f t="shared" si="7"/>
        <v>9614.1994926007137</v>
      </c>
      <c r="C98">
        <f t="shared" si="8"/>
        <v>1798.9861146258927</v>
      </c>
      <c r="D98">
        <f t="shared" si="10"/>
        <v>7815.213377974821</v>
      </c>
      <c r="E98">
        <f t="shared" si="9"/>
        <v>1248635.1543613456</v>
      </c>
      <c r="F98" s="34"/>
    </row>
    <row r="99" spans="1:6" x14ac:dyDescent="0.25">
      <c r="A99" s="34">
        <v>93</v>
      </c>
      <c r="B99">
        <f t="shared" si="7"/>
        <v>9614.1994926007137</v>
      </c>
      <c r="C99">
        <f t="shared" si="8"/>
        <v>1810.2297778423044</v>
      </c>
      <c r="D99">
        <f t="shared" si="10"/>
        <v>7803.9697147584093</v>
      </c>
      <c r="E99">
        <f t="shared" si="9"/>
        <v>1246824.9245835033</v>
      </c>
      <c r="F99" s="34"/>
    </row>
    <row r="100" spans="1:6" x14ac:dyDescent="0.25">
      <c r="A100" s="34">
        <v>94</v>
      </c>
      <c r="B100">
        <f t="shared" si="7"/>
        <v>9614.1994926007137</v>
      </c>
      <c r="C100">
        <f t="shared" si="8"/>
        <v>1821.543713953819</v>
      </c>
      <c r="D100">
        <f t="shared" si="10"/>
        <v>7792.6557786468948</v>
      </c>
      <c r="E100">
        <f t="shared" si="9"/>
        <v>1245003.3808695495</v>
      </c>
      <c r="F100" s="1"/>
    </row>
    <row r="101" spans="1:6" x14ac:dyDescent="0.25">
      <c r="A101" s="34">
        <v>95</v>
      </c>
      <c r="B101">
        <f t="shared" si="7"/>
        <v>9614.1994926007137</v>
      </c>
      <c r="C101">
        <f t="shared" si="8"/>
        <v>1832.9283621660297</v>
      </c>
      <c r="D101">
        <f t="shared" si="10"/>
        <v>7781.271130434684</v>
      </c>
      <c r="E101">
        <f t="shared" si="9"/>
        <v>1243170.4525073834</v>
      </c>
      <c r="F101" s="34"/>
    </row>
    <row r="102" spans="1:6" x14ac:dyDescent="0.25">
      <c r="A102" s="34">
        <v>96</v>
      </c>
      <c r="B102">
        <f t="shared" si="7"/>
        <v>9614.1994926007137</v>
      </c>
      <c r="C102">
        <f t="shared" si="8"/>
        <v>1844.384164429568</v>
      </c>
      <c r="D102">
        <f t="shared" si="10"/>
        <v>7769.8153281711457</v>
      </c>
      <c r="E102">
        <f t="shared" si="9"/>
        <v>1241326.0683429539</v>
      </c>
      <c r="F102" s="34"/>
    </row>
    <row r="103" spans="1:6" x14ac:dyDescent="0.25">
      <c r="A103" s="34">
        <v>97</v>
      </c>
      <c r="B103">
        <f t="shared" si="7"/>
        <v>9614.1994926007137</v>
      </c>
      <c r="C103">
        <f t="shared" si="8"/>
        <v>1855.9115654572524</v>
      </c>
      <c r="D103">
        <f t="shared" si="10"/>
        <v>7758.2879271434613</v>
      </c>
      <c r="E103">
        <f t="shared" si="9"/>
        <v>1239470.1567774967</v>
      </c>
      <c r="F103" s="34"/>
    </row>
    <row r="104" spans="1:6" x14ac:dyDescent="0.25">
      <c r="A104" s="34">
        <v>98</v>
      </c>
      <c r="B104">
        <f t="shared" si="7"/>
        <v>9614.1994926007137</v>
      </c>
      <c r="C104">
        <f t="shared" si="8"/>
        <v>1867.51101274136</v>
      </c>
      <c r="D104">
        <f t="shared" si="10"/>
        <v>7746.6884798593537</v>
      </c>
      <c r="E104">
        <f t="shared" si="9"/>
        <v>1237602.6457647553</v>
      </c>
      <c r="F104" s="34"/>
    </row>
    <row r="105" spans="1:6" x14ac:dyDescent="0.25">
      <c r="A105" s="34">
        <v>99</v>
      </c>
      <c r="B105">
        <f t="shared" si="7"/>
        <v>9614.1994926007137</v>
      </c>
      <c r="C105">
        <f t="shared" si="8"/>
        <v>1879.1829565709932</v>
      </c>
      <c r="D105">
        <f t="shared" si="10"/>
        <v>7735.0165360297206</v>
      </c>
      <c r="E105">
        <f t="shared" si="9"/>
        <v>1235723.4628081843</v>
      </c>
      <c r="F105" s="34"/>
    </row>
    <row r="106" spans="1:6" x14ac:dyDescent="0.25">
      <c r="A106" s="34">
        <v>100</v>
      </c>
      <c r="B106">
        <f t="shared" si="7"/>
        <v>9614.1994926007137</v>
      </c>
      <c r="C106">
        <f t="shared" si="8"/>
        <v>1890.9278500495611</v>
      </c>
      <c r="D106">
        <f t="shared" si="10"/>
        <v>7723.2716425511526</v>
      </c>
      <c r="E106">
        <f t="shared" si="9"/>
        <v>1233832.5349581349</v>
      </c>
      <c r="F106" s="34"/>
    </row>
    <row r="107" spans="1:6" x14ac:dyDescent="0.25">
      <c r="A107" s="34">
        <v>101</v>
      </c>
      <c r="B107">
        <f t="shared" si="7"/>
        <v>9614.1994926007137</v>
      </c>
      <c r="C107">
        <f t="shared" si="8"/>
        <v>1902.7461491123713</v>
      </c>
      <c r="D107">
        <f t="shared" si="10"/>
        <v>7711.4533434883424</v>
      </c>
      <c r="E107">
        <f t="shared" si="9"/>
        <v>1231929.7888090224</v>
      </c>
      <c r="F107" s="34"/>
    </row>
    <row r="108" spans="1:6" x14ac:dyDescent="0.25">
      <c r="A108" s="34">
        <v>102</v>
      </c>
      <c r="B108">
        <f t="shared" si="7"/>
        <v>9614.1994926007137</v>
      </c>
      <c r="C108">
        <f t="shared" si="8"/>
        <v>1914.6383125443244</v>
      </c>
      <c r="D108">
        <f t="shared" si="10"/>
        <v>7699.5611800563893</v>
      </c>
      <c r="E108">
        <f t="shared" si="9"/>
        <v>1230015.1504964782</v>
      </c>
      <c r="F108" s="34"/>
    </row>
    <row r="109" spans="1:6" x14ac:dyDescent="0.25">
      <c r="A109" s="34">
        <v>103</v>
      </c>
      <c r="B109">
        <f t="shared" si="7"/>
        <v>9614.1994926007137</v>
      </c>
      <c r="C109">
        <f t="shared" si="8"/>
        <v>1926.6048019977252</v>
      </c>
      <c r="D109">
        <f t="shared" si="10"/>
        <v>7687.5946906029885</v>
      </c>
      <c r="E109">
        <f t="shared" si="9"/>
        <v>1228088.5456944804</v>
      </c>
      <c r="F109" s="34"/>
    </row>
    <row r="110" spans="1:6" x14ac:dyDescent="0.25">
      <c r="A110" s="34">
        <v>104</v>
      </c>
      <c r="B110">
        <f t="shared" si="7"/>
        <v>9614.1994926007137</v>
      </c>
      <c r="C110">
        <f t="shared" si="8"/>
        <v>1938.6460820102111</v>
      </c>
      <c r="D110">
        <f t="shared" si="10"/>
        <v>7675.5534105905026</v>
      </c>
      <c r="E110">
        <f t="shared" si="9"/>
        <v>1226149.8996124703</v>
      </c>
      <c r="F110" s="34"/>
    </row>
    <row r="111" spans="1:6" x14ac:dyDescent="0.25">
      <c r="A111" s="34">
        <v>105</v>
      </c>
      <c r="B111">
        <f t="shared" si="7"/>
        <v>9614.1994926007137</v>
      </c>
      <c r="C111">
        <f t="shared" si="8"/>
        <v>1950.7626200227751</v>
      </c>
      <c r="D111">
        <f t="shared" si="10"/>
        <v>7663.4368725779386</v>
      </c>
      <c r="E111">
        <f t="shared" si="9"/>
        <v>1224199.1369924475</v>
      </c>
      <c r="F111" s="34"/>
    </row>
    <row r="112" spans="1:6" x14ac:dyDescent="0.25">
      <c r="A112" s="34">
        <v>106</v>
      </c>
      <c r="B112">
        <f t="shared" si="7"/>
        <v>9614.1994926007137</v>
      </c>
      <c r="C112">
        <f t="shared" si="8"/>
        <v>1962.9548863979171</v>
      </c>
      <c r="D112">
        <f t="shared" si="10"/>
        <v>7651.2446062027966</v>
      </c>
      <c r="E112">
        <f t="shared" si="9"/>
        <v>1222236.1821060497</v>
      </c>
      <c r="F112" s="34"/>
    </row>
    <row r="113" spans="1:6" x14ac:dyDescent="0.25">
      <c r="A113" s="34">
        <v>107</v>
      </c>
      <c r="B113">
        <f t="shared" si="7"/>
        <v>9614.1994926007137</v>
      </c>
      <c r="C113">
        <f t="shared" si="8"/>
        <v>1975.2233544379023</v>
      </c>
      <c r="D113">
        <f t="shared" si="10"/>
        <v>7638.9761381628114</v>
      </c>
      <c r="E113">
        <f t="shared" si="9"/>
        <v>1220260.9587516119</v>
      </c>
      <c r="F113" s="1"/>
    </row>
    <row r="114" spans="1:6" x14ac:dyDescent="0.25">
      <c r="A114" s="34">
        <v>108</v>
      </c>
      <c r="B114">
        <f t="shared" si="7"/>
        <v>9614.1994926007137</v>
      </c>
      <c r="C114">
        <f t="shared" si="8"/>
        <v>1987.5685004031402</v>
      </c>
      <c r="D114">
        <f t="shared" si="10"/>
        <v>7626.6309921975735</v>
      </c>
      <c r="E114">
        <f t="shared" si="9"/>
        <v>1218273.3902512088</v>
      </c>
      <c r="F114" s="1"/>
    </row>
    <row r="115" spans="1:6" x14ac:dyDescent="0.25">
      <c r="A115" s="34">
        <v>109</v>
      </c>
      <c r="B115">
        <f t="shared" si="7"/>
        <v>9614.1994926007137</v>
      </c>
      <c r="C115">
        <f t="shared" si="8"/>
        <v>1999.9908035306589</v>
      </c>
      <c r="D115">
        <f t="shared" si="10"/>
        <v>7614.2086890700548</v>
      </c>
      <c r="E115">
        <f t="shared" si="9"/>
        <v>1216273.3994476781</v>
      </c>
      <c r="F115" s="34"/>
    </row>
    <row r="116" spans="1:6" x14ac:dyDescent="0.25">
      <c r="A116" s="34">
        <v>110</v>
      </c>
      <c r="B116">
        <f t="shared" si="7"/>
        <v>9614.1994926007137</v>
      </c>
      <c r="C116">
        <f t="shared" si="8"/>
        <v>2012.4907460527256</v>
      </c>
      <c r="D116">
        <f t="shared" si="10"/>
        <v>7601.7087465479881</v>
      </c>
      <c r="E116">
        <f t="shared" si="9"/>
        <v>1214260.9087016254</v>
      </c>
      <c r="F116" s="34"/>
    </row>
    <row r="117" spans="1:6" x14ac:dyDescent="0.25">
      <c r="A117" s="34">
        <v>111</v>
      </c>
      <c r="B117">
        <f t="shared" si="7"/>
        <v>9614.1994926007137</v>
      </c>
      <c r="C117">
        <f t="shared" si="8"/>
        <v>2025.0688132155556</v>
      </c>
      <c r="D117">
        <f t="shared" si="10"/>
        <v>7589.1306793851581</v>
      </c>
      <c r="E117">
        <f t="shared" si="9"/>
        <v>1212235.8398884099</v>
      </c>
      <c r="F117" s="34"/>
    </row>
    <row r="118" spans="1:6" x14ac:dyDescent="0.25">
      <c r="A118" s="34">
        <v>112</v>
      </c>
      <c r="B118">
        <f t="shared" ref="B118:B181" si="11">IF(E117&gt;$F$1,$F$1,IF(E117&gt;0,(E117+D118),0))</f>
        <v>9614.1994926007137</v>
      </c>
      <c r="C118">
        <f t="shared" ref="C118:C181" si="12">B118-D118</f>
        <v>2037.7254932981523</v>
      </c>
      <c r="D118">
        <f t="shared" si="10"/>
        <v>7576.4739993025614</v>
      </c>
      <c r="E118">
        <f t="shared" ref="E118:E181" si="13">E117-C118</f>
        <v>1210198.1143951118</v>
      </c>
      <c r="F118" s="34"/>
    </row>
    <row r="119" spans="1:6" x14ac:dyDescent="0.25">
      <c r="A119" s="34">
        <v>113</v>
      </c>
      <c r="B119">
        <f t="shared" si="11"/>
        <v>9614.1994926007137</v>
      </c>
      <c r="C119">
        <f t="shared" si="12"/>
        <v>2050.4612776312651</v>
      </c>
      <c r="D119">
        <f t="shared" si="10"/>
        <v>7563.7382149694486</v>
      </c>
      <c r="E119">
        <f t="shared" si="13"/>
        <v>1208147.6531174805</v>
      </c>
      <c r="F119" s="34"/>
    </row>
    <row r="120" spans="1:6" x14ac:dyDescent="0.25">
      <c r="A120" s="34">
        <v>114</v>
      </c>
      <c r="B120">
        <f t="shared" si="11"/>
        <v>9614.1994926007137</v>
      </c>
      <c r="C120">
        <f t="shared" si="12"/>
        <v>2063.2766606164614</v>
      </c>
      <c r="D120">
        <f t="shared" si="10"/>
        <v>7550.9228319842523</v>
      </c>
      <c r="E120">
        <f t="shared" si="13"/>
        <v>1206084.3764568639</v>
      </c>
      <c r="F120" s="34"/>
    </row>
    <row r="121" spans="1:6" x14ac:dyDescent="0.25">
      <c r="A121" s="34">
        <v>115</v>
      </c>
      <c r="B121">
        <f t="shared" si="11"/>
        <v>9614.1994926007137</v>
      </c>
      <c r="C121">
        <f t="shared" si="12"/>
        <v>2076.1721397453148</v>
      </c>
      <c r="D121">
        <f t="shared" si="10"/>
        <v>7538.0273528553989</v>
      </c>
      <c r="E121">
        <f t="shared" si="13"/>
        <v>1204008.2043171187</v>
      </c>
      <c r="F121" s="34"/>
    </row>
    <row r="122" spans="1:6" x14ac:dyDescent="0.25">
      <c r="A122" s="34">
        <v>116</v>
      </c>
      <c r="B122">
        <f t="shared" si="11"/>
        <v>9614.1994926007137</v>
      </c>
      <c r="C122">
        <f t="shared" si="12"/>
        <v>2089.1482156187221</v>
      </c>
      <c r="D122">
        <f t="shared" si="10"/>
        <v>7525.0512769819916</v>
      </c>
      <c r="E122">
        <f t="shared" si="13"/>
        <v>1201919.0561015001</v>
      </c>
      <c r="F122" s="34"/>
    </row>
    <row r="123" spans="1:6" x14ac:dyDescent="0.25">
      <c r="A123" s="34">
        <v>117</v>
      </c>
      <c r="B123">
        <f t="shared" si="11"/>
        <v>9614.1994926007137</v>
      </c>
      <c r="C123">
        <f t="shared" si="12"/>
        <v>2102.2053919663385</v>
      </c>
      <c r="D123">
        <f t="shared" si="10"/>
        <v>7511.9941006343752</v>
      </c>
      <c r="E123">
        <f t="shared" si="13"/>
        <v>1199816.8507095338</v>
      </c>
      <c r="F123" s="34"/>
    </row>
    <row r="124" spans="1:6" x14ac:dyDescent="0.25">
      <c r="A124" s="34">
        <v>118</v>
      </c>
      <c r="B124">
        <f t="shared" si="11"/>
        <v>9614.1994926007137</v>
      </c>
      <c r="C124">
        <f t="shared" si="12"/>
        <v>2115.3441756661277</v>
      </c>
      <c r="D124">
        <f t="shared" si="10"/>
        <v>7498.855316934586</v>
      </c>
      <c r="E124">
        <f t="shared" si="13"/>
        <v>1197701.5065338677</v>
      </c>
      <c r="F124" s="34"/>
    </row>
    <row r="125" spans="1:6" x14ac:dyDescent="0.25">
      <c r="A125" s="34">
        <v>119</v>
      </c>
      <c r="B125">
        <f t="shared" si="11"/>
        <v>9614.1994926007137</v>
      </c>
      <c r="C125">
        <f t="shared" si="12"/>
        <v>2128.5650767640409</v>
      </c>
      <c r="D125">
        <f t="shared" si="10"/>
        <v>7485.6344158366728</v>
      </c>
      <c r="E125">
        <f t="shared" si="13"/>
        <v>1195572.9414571037</v>
      </c>
      <c r="F125" s="34"/>
    </row>
    <row r="126" spans="1:6" x14ac:dyDescent="0.25">
      <c r="A126" s="34">
        <v>120</v>
      </c>
      <c r="B126">
        <f t="shared" si="11"/>
        <v>9614.1994926007137</v>
      </c>
      <c r="C126">
        <f t="shared" si="12"/>
        <v>2141.8686084938163</v>
      </c>
      <c r="D126">
        <f t="shared" si="10"/>
        <v>7472.3308841068974</v>
      </c>
      <c r="E126">
        <f t="shared" si="13"/>
        <v>1193431.0728486099</v>
      </c>
      <c r="F126" s="34"/>
    </row>
    <row r="127" spans="1:6" x14ac:dyDescent="0.25">
      <c r="A127" s="34">
        <v>121</v>
      </c>
      <c r="B127">
        <f t="shared" si="11"/>
        <v>9614.1994926007137</v>
      </c>
      <c r="C127">
        <f t="shared" si="12"/>
        <v>2155.2552872969027</v>
      </c>
      <c r="D127">
        <f t="shared" si="10"/>
        <v>7458.944205303811</v>
      </c>
      <c r="E127">
        <f t="shared" si="13"/>
        <v>1191275.817561313</v>
      </c>
      <c r="F127" s="1"/>
    </row>
    <row r="128" spans="1:6" x14ac:dyDescent="0.25">
      <c r="A128" s="34">
        <v>122</v>
      </c>
      <c r="B128">
        <f t="shared" si="11"/>
        <v>9614.1994926007137</v>
      </c>
      <c r="C128">
        <f t="shared" si="12"/>
        <v>2168.7256328425074</v>
      </c>
      <c r="D128">
        <f t="shared" si="10"/>
        <v>7445.4738597582063</v>
      </c>
      <c r="E128">
        <f t="shared" si="13"/>
        <v>1189107.0919284706</v>
      </c>
      <c r="F128" s="34"/>
    </row>
    <row r="129" spans="1:6" x14ac:dyDescent="0.25">
      <c r="A129" s="34">
        <v>123</v>
      </c>
      <c r="B129">
        <f t="shared" si="11"/>
        <v>9614.1994926007137</v>
      </c>
      <c r="C129">
        <f t="shared" si="12"/>
        <v>2182.2801680477723</v>
      </c>
      <c r="D129">
        <f t="shared" si="10"/>
        <v>7431.9193245529414</v>
      </c>
      <c r="E129">
        <f t="shared" si="13"/>
        <v>1186924.8117604228</v>
      </c>
      <c r="F129" s="34"/>
    </row>
    <row r="130" spans="1:6" x14ac:dyDescent="0.25">
      <c r="A130" s="34">
        <v>124</v>
      </c>
      <c r="B130">
        <f t="shared" si="11"/>
        <v>9614.1994926007137</v>
      </c>
      <c r="C130">
        <f t="shared" si="12"/>
        <v>2195.9194190980716</v>
      </c>
      <c r="D130">
        <f t="shared" si="10"/>
        <v>7418.2800735026422</v>
      </c>
      <c r="E130">
        <f t="shared" si="13"/>
        <v>1184728.8923413246</v>
      </c>
      <c r="F130" s="34"/>
    </row>
    <row r="131" spans="1:6" x14ac:dyDescent="0.25">
      <c r="A131" s="34">
        <v>125</v>
      </c>
      <c r="B131">
        <f t="shared" si="11"/>
        <v>9614.1994926007137</v>
      </c>
      <c r="C131">
        <f t="shared" si="12"/>
        <v>2209.6439154674345</v>
      </c>
      <c r="D131">
        <f t="shared" si="10"/>
        <v>7404.5555771332793</v>
      </c>
      <c r="E131">
        <f t="shared" si="13"/>
        <v>1182519.2484258572</v>
      </c>
      <c r="F131" s="34"/>
    </row>
    <row r="132" spans="1:6" x14ac:dyDescent="0.25">
      <c r="A132" s="34">
        <v>126</v>
      </c>
      <c r="B132">
        <f t="shared" si="11"/>
        <v>9614.1994926007137</v>
      </c>
      <c r="C132">
        <f t="shared" si="12"/>
        <v>2223.454189939107</v>
      </c>
      <c r="D132">
        <f t="shared" si="10"/>
        <v>7390.7453026616067</v>
      </c>
      <c r="E132">
        <f t="shared" si="13"/>
        <v>1180295.794235918</v>
      </c>
      <c r="F132" s="34"/>
    </row>
    <row r="133" spans="1:6" x14ac:dyDescent="0.25">
      <c r="A133" s="34">
        <v>127</v>
      </c>
      <c r="B133">
        <f t="shared" si="11"/>
        <v>9614.1994926007137</v>
      </c>
      <c r="C133">
        <f t="shared" si="12"/>
        <v>2237.3507786262271</v>
      </c>
      <c r="D133">
        <f t="shared" si="10"/>
        <v>7376.8487139744866</v>
      </c>
      <c r="E133">
        <f t="shared" si="13"/>
        <v>1178058.4434572917</v>
      </c>
      <c r="F133" s="34"/>
    </row>
    <row r="134" spans="1:6" x14ac:dyDescent="0.25">
      <c r="A134" s="34">
        <v>128</v>
      </c>
      <c r="B134">
        <f t="shared" si="11"/>
        <v>9614.1994926007137</v>
      </c>
      <c r="C134">
        <f t="shared" si="12"/>
        <v>2251.3342209926413</v>
      </c>
      <c r="D134">
        <f t="shared" si="10"/>
        <v>7362.8652716080724</v>
      </c>
      <c r="E134">
        <f t="shared" si="13"/>
        <v>1175807.1092362991</v>
      </c>
      <c r="F134" s="34"/>
    </row>
    <row r="135" spans="1:6" x14ac:dyDescent="0.25">
      <c r="A135" s="34">
        <v>129</v>
      </c>
      <c r="B135">
        <f t="shared" si="11"/>
        <v>9614.1994926007137</v>
      </c>
      <c r="C135">
        <f t="shared" si="12"/>
        <v>2265.405059873844</v>
      </c>
      <c r="D135">
        <f t="shared" si="10"/>
        <v>7348.7944327268697</v>
      </c>
      <c r="E135">
        <f t="shared" si="13"/>
        <v>1173541.7041764252</v>
      </c>
      <c r="F135" s="34"/>
    </row>
    <row r="136" spans="1:6" x14ac:dyDescent="0.25">
      <c r="A136" s="34">
        <v>130</v>
      </c>
      <c r="B136">
        <f t="shared" si="11"/>
        <v>9614.1994926007137</v>
      </c>
      <c r="C136">
        <f t="shared" si="12"/>
        <v>2279.5638414980567</v>
      </c>
      <c r="D136">
        <f t="shared" ref="D136:D199" si="14">E135*$D$2/12</f>
        <v>7334.635651102657</v>
      </c>
      <c r="E136">
        <f t="shared" si="13"/>
        <v>1171262.1403349272</v>
      </c>
      <c r="F136" s="34"/>
    </row>
    <row r="137" spans="1:6" x14ac:dyDescent="0.25">
      <c r="A137" s="34">
        <v>131</v>
      </c>
      <c r="B137">
        <f t="shared" si="11"/>
        <v>9614.1994926007137</v>
      </c>
      <c r="C137">
        <f t="shared" si="12"/>
        <v>2293.8111155074184</v>
      </c>
      <c r="D137">
        <f t="shared" si="14"/>
        <v>7320.3883770932953</v>
      </c>
      <c r="E137">
        <f t="shared" si="13"/>
        <v>1168968.3292194197</v>
      </c>
      <c r="F137" s="34"/>
    </row>
    <row r="138" spans="1:6" x14ac:dyDescent="0.25">
      <c r="A138" s="34">
        <v>132</v>
      </c>
      <c r="B138">
        <f t="shared" si="11"/>
        <v>9614.1994926007137</v>
      </c>
      <c r="C138">
        <f t="shared" si="12"/>
        <v>2308.1474349793398</v>
      </c>
      <c r="D138">
        <f t="shared" si="14"/>
        <v>7306.0520576213739</v>
      </c>
      <c r="E138">
        <f t="shared" si="13"/>
        <v>1166660.1817844403</v>
      </c>
      <c r="F138" s="34"/>
    </row>
    <row r="139" spans="1:6" x14ac:dyDescent="0.25">
      <c r="A139" s="34">
        <v>133</v>
      </c>
      <c r="B139">
        <f t="shared" si="11"/>
        <v>9614.1994926007137</v>
      </c>
      <c r="C139">
        <f t="shared" si="12"/>
        <v>2322.5733564479624</v>
      </c>
      <c r="D139">
        <f t="shared" si="14"/>
        <v>7291.6261361527513</v>
      </c>
      <c r="E139">
        <f t="shared" si="13"/>
        <v>1164337.6084279923</v>
      </c>
      <c r="F139" s="34"/>
    </row>
    <row r="140" spans="1:6" x14ac:dyDescent="0.25">
      <c r="A140" s="34">
        <v>134</v>
      </c>
      <c r="B140">
        <f t="shared" si="11"/>
        <v>9614.1994926007137</v>
      </c>
      <c r="C140">
        <f t="shared" si="12"/>
        <v>2337.0894399257622</v>
      </c>
      <c r="D140">
        <f t="shared" si="14"/>
        <v>7277.1100526749515</v>
      </c>
      <c r="E140">
        <f t="shared" si="13"/>
        <v>1162000.5189880666</v>
      </c>
      <c r="F140" s="1"/>
    </row>
    <row r="141" spans="1:6" x14ac:dyDescent="0.25">
      <c r="A141" s="34">
        <v>135</v>
      </c>
      <c r="B141">
        <f t="shared" si="11"/>
        <v>9614.1994926007137</v>
      </c>
      <c r="C141">
        <f t="shared" si="12"/>
        <v>2351.6962489252983</v>
      </c>
      <c r="D141">
        <f t="shared" si="14"/>
        <v>7262.5032436754154</v>
      </c>
      <c r="E141">
        <f t="shared" si="13"/>
        <v>1159648.8227391413</v>
      </c>
      <c r="F141" s="1"/>
    </row>
    <row r="142" spans="1:6" x14ac:dyDescent="0.25">
      <c r="A142" s="34">
        <v>136</v>
      </c>
      <c r="B142">
        <f t="shared" si="11"/>
        <v>9614.1994926007137</v>
      </c>
      <c r="C142">
        <f t="shared" si="12"/>
        <v>2366.3943504810813</v>
      </c>
      <c r="D142">
        <f t="shared" si="14"/>
        <v>7247.8051421196324</v>
      </c>
      <c r="E142">
        <f t="shared" si="13"/>
        <v>1157282.4283886603</v>
      </c>
      <c r="F142" s="34"/>
    </row>
    <row r="143" spans="1:6" x14ac:dyDescent="0.25">
      <c r="A143" s="34">
        <v>137</v>
      </c>
      <c r="B143">
        <f t="shared" si="11"/>
        <v>9614.1994926007137</v>
      </c>
      <c r="C143">
        <f t="shared" si="12"/>
        <v>2381.1843151715875</v>
      </c>
      <c r="D143">
        <f t="shared" si="14"/>
        <v>7233.0151774291262</v>
      </c>
      <c r="E143">
        <f t="shared" si="13"/>
        <v>1154901.2440734887</v>
      </c>
      <c r="F143" s="34"/>
    </row>
    <row r="144" spans="1:6" x14ac:dyDescent="0.25">
      <c r="A144" s="34">
        <v>138</v>
      </c>
      <c r="B144">
        <f t="shared" si="11"/>
        <v>9614.1994926007137</v>
      </c>
      <c r="C144">
        <f t="shared" si="12"/>
        <v>2396.0667171414098</v>
      </c>
      <c r="D144">
        <f t="shared" si="14"/>
        <v>7218.132775459304</v>
      </c>
      <c r="E144">
        <f t="shared" si="13"/>
        <v>1152505.1773563474</v>
      </c>
      <c r="F144" s="34"/>
    </row>
    <row r="145" spans="1:6" x14ac:dyDescent="0.25">
      <c r="A145" s="34">
        <v>139</v>
      </c>
      <c r="B145">
        <f t="shared" si="11"/>
        <v>9614.1994926007137</v>
      </c>
      <c r="C145">
        <f t="shared" si="12"/>
        <v>2411.0421341235424</v>
      </c>
      <c r="D145">
        <f t="shared" si="14"/>
        <v>7203.1573584771713</v>
      </c>
      <c r="E145">
        <f t="shared" si="13"/>
        <v>1150094.1352222238</v>
      </c>
      <c r="F145" s="34"/>
    </row>
    <row r="146" spans="1:6" x14ac:dyDescent="0.25">
      <c r="A146" s="34">
        <v>140</v>
      </c>
      <c r="B146">
        <f t="shared" si="11"/>
        <v>9614.1994926007137</v>
      </c>
      <c r="C146">
        <f t="shared" si="12"/>
        <v>2426.1111474618156</v>
      </c>
      <c r="D146">
        <f t="shared" si="14"/>
        <v>7188.0883451388981</v>
      </c>
      <c r="E146">
        <f t="shared" si="13"/>
        <v>1147668.0240747619</v>
      </c>
      <c r="F146" s="34"/>
    </row>
    <row r="147" spans="1:6" x14ac:dyDescent="0.25">
      <c r="A147" s="34">
        <v>141</v>
      </c>
      <c r="B147">
        <f t="shared" si="11"/>
        <v>9614.1994926007137</v>
      </c>
      <c r="C147">
        <f t="shared" si="12"/>
        <v>2441.2743421334526</v>
      </c>
      <c r="D147">
        <f t="shared" si="14"/>
        <v>7172.9251504672611</v>
      </c>
      <c r="E147">
        <f t="shared" si="13"/>
        <v>1145226.7497326285</v>
      </c>
      <c r="F147" s="34"/>
    </row>
    <row r="148" spans="1:6" x14ac:dyDescent="0.25">
      <c r="A148" s="34">
        <v>142</v>
      </c>
      <c r="B148">
        <f t="shared" si="11"/>
        <v>9614.1994926007137</v>
      </c>
      <c r="C148">
        <f t="shared" si="12"/>
        <v>2456.5323067717864</v>
      </c>
      <c r="D148">
        <f t="shared" si="14"/>
        <v>7157.6671858289274</v>
      </c>
      <c r="E148">
        <f t="shared" si="13"/>
        <v>1142770.2174258567</v>
      </c>
      <c r="F148" s="34"/>
    </row>
    <row r="149" spans="1:6" x14ac:dyDescent="0.25">
      <c r="A149" s="34">
        <v>143</v>
      </c>
      <c r="B149">
        <f t="shared" si="11"/>
        <v>9614.1994926007137</v>
      </c>
      <c r="C149">
        <f t="shared" si="12"/>
        <v>2471.8856336891085</v>
      </c>
      <c r="D149">
        <f t="shared" si="14"/>
        <v>7142.3138589116052</v>
      </c>
      <c r="E149">
        <f t="shared" si="13"/>
        <v>1140298.3317921676</v>
      </c>
      <c r="F149" s="34"/>
    </row>
    <row r="150" spans="1:6" x14ac:dyDescent="0.25">
      <c r="A150" s="34">
        <v>144</v>
      </c>
      <c r="B150">
        <f t="shared" si="11"/>
        <v>9614.1994926007137</v>
      </c>
      <c r="C150">
        <f t="shared" si="12"/>
        <v>2487.3349188996663</v>
      </c>
      <c r="D150">
        <f t="shared" si="14"/>
        <v>7126.8645737010474</v>
      </c>
      <c r="E150">
        <f t="shared" si="13"/>
        <v>1137810.9968732679</v>
      </c>
      <c r="F150" s="34"/>
    </row>
    <row r="151" spans="1:6" x14ac:dyDescent="0.25">
      <c r="A151" s="34">
        <v>145</v>
      </c>
      <c r="B151">
        <f t="shared" si="11"/>
        <v>9614.1994926007137</v>
      </c>
      <c r="C151">
        <f t="shared" si="12"/>
        <v>2502.8807621427886</v>
      </c>
      <c r="D151">
        <f t="shared" si="14"/>
        <v>7111.3187304579251</v>
      </c>
      <c r="E151">
        <f t="shared" si="13"/>
        <v>1135308.1161111251</v>
      </c>
      <c r="F151" s="34"/>
    </row>
    <row r="152" spans="1:6" x14ac:dyDescent="0.25">
      <c r="A152" s="34">
        <v>146</v>
      </c>
      <c r="B152">
        <f t="shared" si="11"/>
        <v>9614.1994926007137</v>
      </c>
      <c r="C152">
        <f t="shared" si="12"/>
        <v>2518.5237669061826</v>
      </c>
      <c r="D152">
        <f t="shared" si="14"/>
        <v>7095.6757256945311</v>
      </c>
      <c r="E152">
        <f t="shared" si="13"/>
        <v>1132789.5923442189</v>
      </c>
      <c r="F152" s="34"/>
    </row>
    <row r="153" spans="1:6" x14ac:dyDescent="0.25">
      <c r="A153" s="34">
        <v>147</v>
      </c>
      <c r="B153">
        <f t="shared" si="11"/>
        <v>9614.1994926007137</v>
      </c>
      <c r="C153">
        <f t="shared" si="12"/>
        <v>2534.264540449346</v>
      </c>
      <c r="D153">
        <f t="shared" si="14"/>
        <v>7079.9349521513677</v>
      </c>
      <c r="E153">
        <f t="shared" si="13"/>
        <v>1130255.3278037696</v>
      </c>
      <c r="F153" s="34"/>
    </row>
    <row r="154" spans="1:6" x14ac:dyDescent="0.25">
      <c r="A154" s="34">
        <v>148</v>
      </c>
      <c r="B154">
        <f t="shared" si="11"/>
        <v>9614.1994926007137</v>
      </c>
      <c r="C154">
        <f t="shared" si="12"/>
        <v>2550.1036938271536</v>
      </c>
      <c r="D154">
        <f t="shared" si="14"/>
        <v>7064.0957987735601</v>
      </c>
      <c r="E154">
        <f t="shared" si="13"/>
        <v>1127705.2241099426</v>
      </c>
      <c r="F154" s="1"/>
    </row>
    <row r="155" spans="1:6" x14ac:dyDescent="0.25">
      <c r="A155" s="34">
        <v>149</v>
      </c>
      <c r="B155">
        <f t="shared" si="11"/>
        <v>9614.1994926007137</v>
      </c>
      <c r="C155">
        <f t="shared" si="12"/>
        <v>2566.0418419135722</v>
      </c>
      <c r="D155">
        <f t="shared" si="14"/>
        <v>7048.1576506871415</v>
      </c>
      <c r="E155">
        <f t="shared" si="13"/>
        <v>1125139.1822680291</v>
      </c>
      <c r="F155" s="34"/>
    </row>
    <row r="156" spans="1:6" x14ac:dyDescent="0.25">
      <c r="A156" s="34">
        <v>150</v>
      </c>
      <c r="B156">
        <f t="shared" si="11"/>
        <v>9614.1994926007137</v>
      </c>
      <c r="C156">
        <f t="shared" si="12"/>
        <v>2582.0796034255327</v>
      </c>
      <c r="D156">
        <f t="shared" si="14"/>
        <v>7032.119889175181</v>
      </c>
      <c r="E156">
        <f t="shared" si="13"/>
        <v>1122557.1026646036</v>
      </c>
      <c r="F156" s="34"/>
    </row>
    <row r="157" spans="1:6" x14ac:dyDescent="0.25">
      <c r="A157" s="34">
        <v>151</v>
      </c>
      <c r="B157">
        <f t="shared" si="11"/>
        <v>9614.1994926007137</v>
      </c>
      <c r="C157">
        <f t="shared" si="12"/>
        <v>2598.2176009469413</v>
      </c>
      <c r="D157">
        <f t="shared" si="14"/>
        <v>7015.9818916537724</v>
      </c>
      <c r="E157">
        <f t="shared" si="13"/>
        <v>1119958.8850636566</v>
      </c>
      <c r="F157" s="34"/>
    </row>
    <row r="158" spans="1:6" x14ac:dyDescent="0.25">
      <c r="A158" s="34">
        <v>152</v>
      </c>
      <c r="B158">
        <f t="shared" si="11"/>
        <v>9614.1994926007137</v>
      </c>
      <c r="C158">
        <f t="shared" si="12"/>
        <v>2614.4564609528607</v>
      </c>
      <c r="D158">
        <f t="shared" si="14"/>
        <v>6999.7430316478531</v>
      </c>
      <c r="E158">
        <f t="shared" si="13"/>
        <v>1117344.4286027038</v>
      </c>
      <c r="F158" s="34"/>
    </row>
    <row r="159" spans="1:6" x14ac:dyDescent="0.25">
      <c r="A159" s="34">
        <v>153</v>
      </c>
      <c r="B159">
        <f t="shared" si="11"/>
        <v>9614.1994926007137</v>
      </c>
      <c r="C159">
        <f t="shared" si="12"/>
        <v>2630.7968138338147</v>
      </c>
      <c r="D159">
        <f t="shared" si="14"/>
        <v>6983.402678766899</v>
      </c>
      <c r="E159">
        <f t="shared" si="13"/>
        <v>1114713.6317888701</v>
      </c>
      <c r="F159" s="34"/>
    </row>
    <row r="160" spans="1:6" x14ac:dyDescent="0.25">
      <c r="A160" s="34">
        <v>154</v>
      </c>
      <c r="B160">
        <f t="shared" si="11"/>
        <v>9614.1994926007137</v>
      </c>
      <c r="C160">
        <f t="shared" si="12"/>
        <v>2647.2392939202764</v>
      </c>
      <c r="D160">
        <f t="shared" si="14"/>
        <v>6966.9601986804373</v>
      </c>
      <c r="E160">
        <f t="shared" si="13"/>
        <v>1112066.3924949497</v>
      </c>
      <c r="F160" s="34"/>
    </row>
    <row r="161" spans="1:6" x14ac:dyDescent="0.25">
      <c r="A161" s="34">
        <v>155</v>
      </c>
      <c r="B161">
        <f t="shared" si="11"/>
        <v>9614.1994926007137</v>
      </c>
      <c r="C161">
        <f t="shared" si="12"/>
        <v>2663.7845395072773</v>
      </c>
      <c r="D161">
        <f t="shared" si="14"/>
        <v>6950.4149530934365</v>
      </c>
      <c r="E161">
        <f t="shared" si="13"/>
        <v>1109402.6079554425</v>
      </c>
      <c r="F161" s="34"/>
    </row>
    <row r="162" spans="1:6" x14ac:dyDescent="0.25">
      <c r="A162" s="34">
        <v>156</v>
      </c>
      <c r="B162">
        <f t="shared" si="11"/>
        <v>9614.1994926007137</v>
      </c>
      <c r="C162">
        <f t="shared" si="12"/>
        <v>2680.433192879198</v>
      </c>
      <c r="D162">
        <f t="shared" si="14"/>
        <v>6933.7662997215157</v>
      </c>
      <c r="E162">
        <f t="shared" si="13"/>
        <v>1106722.1747625633</v>
      </c>
      <c r="F162" s="34"/>
    </row>
    <row r="163" spans="1:6" x14ac:dyDescent="0.25">
      <c r="A163" s="34">
        <v>157</v>
      </c>
      <c r="B163">
        <f t="shared" si="11"/>
        <v>9614.1994926007137</v>
      </c>
      <c r="C163">
        <f t="shared" si="12"/>
        <v>2697.1859003346935</v>
      </c>
      <c r="D163">
        <f t="shared" si="14"/>
        <v>6917.0135922660202</v>
      </c>
      <c r="E163">
        <f t="shared" si="13"/>
        <v>1104024.9888622286</v>
      </c>
      <c r="F163" s="34"/>
    </row>
    <row r="164" spans="1:6" x14ac:dyDescent="0.25">
      <c r="A164" s="34">
        <v>158</v>
      </c>
      <c r="B164">
        <f t="shared" si="11"/>
        <v>9614.1994926007137</v>
      </c>
      <c r="C164">
        <f t="shared" si="12"/>
        <v>2714.0433122117856</v>
      </c>
      <c r="D164">
        <f t="shared" si="14"/>
        <v>6900.1561803889281</v>
      </c>
      <c r="E164">
        <f t="shared" si="13"/>
        <v>1101310.9455500168</v>
      </c>
      <c r="F164" s="34"/>
    </row>
    <row r="165" spans="1:6" x14ac:dyDescent="0.25">
      <c r="A165" s="34">
        <v>159</v>
      </c>
      <c r="B165">
        <f t="shared" si="11"/>
        <v>9614.1994926007137</v>
      </c>
      <c r="C165">
        <f t="shared" si="12"/>
        <v>2731.006082913108</v>
      </c>
      <c r="D165">
        <f t="shared" si="14"/>
        <v>6883.1934096876057</v>
      </c>
      <c r="E165">
        <f t="shared" si="13"/>
        <v>1098579.9394671037</v>
      </c>
      <c r="F165" s="34"/>
    </row>
    <row r="166" spans="1:6" x14ac:dyDescent="0.25">
      <c r="A166" s="34">
        <v>160</v>
      </c>
      <c r="B166">
        <f t="shared" si="11"/>
        <v>9614.1994926007137</v>
      </c>
      <c r="C166">
        <f t="shared" si="12"/>
        <v>2748.0748709313157</v>
      </c>
      <c r="D166">
        <f t="shared" si="14"/>
        <v>6866.124621669398</v>
      </c>
      <c r="E166">
        <f t="shared" si="13"/>
        <v>1095831.8645961725</v>
      </c>
      <c r="F166" s="34"/>
    </row>
    <row r="167" spans="1:6" x14ac:dyDescent="0.25">
      <c r="A167" s="34">
        <v>161</v>
      </c>
      <c r="B167">
        <f t="shared" si="11"/>
        <v>9614.1994926007137</v>
      </c>
      <c r="C167">
        <f t="shared" si="12"/>
        <v>2765.2503388746363</v>
      </c>
      <c r="D167">
        <f t="shared" si="14"/>
        <v>6848.9491537260774</v>
      </c>
      <c r="E167">
        <f t="shared" si="13"/>
        <v>1093066.6142572979</v>
      </c>
      <c r="F167" s="1"/>
    </row>
    <row r="168" spans="1:6" x14ac:dyDescent="0.25">
      <c r="A168" s="34">
        <v>162</v>
      </c>
      <c r="B168">
        <f t="shared" si="11"/>
        <v>9614.1994926007137</v>
      </c>
      <c r="C168">
        <f t="shared" si="12"/>
        <v>2782.5331534926017</v>
      </c>
      <c r="D168">
        <f t="shared" si="14"/>
        <v>6831.666339108112</v>
      </c>
      <c r="E168">
        <f t="shared" si="13"/>
        <v>1090284.0811038055</v>
      </c>
      <c r="F168" s="1"/>
    </row>
    <row r="169" spans="1:6" x14ac:dyDescent="0.25">
      <c r="A169" s="34">
        <v>163</v>
      </c>
      <c r="B169">
        <f t="shared" si="11"/>
        <v>9614.1994926007137</v>
      </c>
      <c r="C169">
        <f t="shared" si="12"/>
        <v>2799.9239857019302</v>
      </c>
      <c r="D169">
        <f t="shared" si="14"/>
        <v>6814.2755068987835</v>
      </c>
      <c r="E169">
        <f t="shared" si="13"/>
        <v>1087484.1571181035</v>
      </c>
      <c r="F169" s="34"/>
    </row>
    <row r="170" spans="1:6" x14ac:dyDescent="0.25">
      <c r="A170" s="34">
        <v>164</v>
      </c>
      <c r="B170">
        <f t="shared" si="11"/>
        <v>9614.1994926007137</v>
      </c>
      <c r="C170">
        <f t="shared" si="12"/>
        <v>2817.423510612567</v>
      </c>
      <c r="D170">
        <f t="shared" si="14"/>
        <v>6796.7759819881467</v>
      </c>
      <c r="E170">
        <f t="shared" si="13"/>
        <v>1084666.733607491</v>
      </c>
      <c r="F170" s="34"/>
    </row>
    <row r="171" spans="1:6" x14ac:dyDescent="0.25">
      <c r="A171" s="34">
        <v>165</v>
      </c>
      <c r="B171">
        <f t="shared" si="11"/>
        <v>9614.1994926007137</v>
      </c>
      <c r="C171">
        <f t="shared" si="12"/>
        <v>2835.0324075538956</v>
      </c>
      <c r="D171">
        <f t="shared" si="14"/>
        <v>6779.1670850468181</v>
      </c>
      <c r="E171">
        <f t="shared" si="13"/>
        <v>1081831.7011999371</v>
      </c>
      <c r="F171" s="34"/>
    </row>
    <row r="172" spans="1:6" x14ac:dyDescent="0.25">
      <c r="A172" s="34">
        <v>166</v>
      </c>
      <c r="B172">
        <f t="shared" si="11"/>
        <v>9614.1994926007137</v>
      </c>
      <c r="C172">
        <f t="shared" si="12"/>
        <v>2852.751360101106</v>
      </c>
      <c r="D172">
        <f t="shared" si="14"/>
        <v>6761.4481324996077</v>
      </c>
      <c r="E172">
        <f t="shared" si="13"/>
        <v>1078978.949839836</v>
      </c>
      <c r="F172" s="34"/>
    </row>
    <row r="173" spans="1:6" x14ac:dyDescent="0.25">
      <c r="A173" s="34">
        <v>167</v>
      </c>
      <c r="B173">
        <f t="shared" si="11"/>
        <v>9614.1994926007137</v>
      </c>
      <c r="C173">
        <f t="shared" si="12"/>
        <v>2870.5810561017388</v>
      </c>
      <c r="D173">
        <f t="shared" si="14"/>
        <v>6743.6184364989749</v>
      </c>
      <c r="E173">
        <f t="shared" si="13"/>
        <v>1076108.3687837343</v>
      </c>
      <c r="F173" s="34"/>
    </row>
    <row r="174" spans="1:6" x14ac:dyDescent="0.25">
      <c r="A174" s="34">
        <v>168</v>
      </c>
      <c r="B174">
        <f t="shared" si="11"/>
        <v>9614.1994926007137</v>
      </c>
      <c r="C174">
        <f t="shared" si="12"/>
        <v>2888.522187702375</v>
      </c>
      <c r="D174">
        <f t="shared" si="14"/>
        <v>6725.6773048983387</v>
      </c>
      <c r="E174">
        <f t="shared" si="13"/>
        <v>1073219.8465960319</v>
      </c>
      <c r="F174" s="34"/>
    </row>
    <row r="175" spans="1:6" x14ac:dyDescent="0.25">
      <c r="A175" s="34">
        <v>169</v>
      </c>
      <c r="B175">
        <f t="shared" si="11"/>
        <v>9614.1994926007137</v>
      </c>
      <c r="C175">
        <f t="shared" si="12"/>
        <v>2906.5754513755137</v>
      </c>
      <c r="D175">
        <f t="shared" si="14"/>
        <v>6707.6240412252</v>
      </c>
      <c r="E175">
        <f t="shared" si="13"/>
        <v>1070313.2711446565</v>
      </c>
      <c r="F175" s="34"/>
    </row>
    <row r="176" spans="1:6" x14ac:dyDescent="0.25">
      <c r="A176" s="34">
        <v>170</v>
      </c>
      <c r="B176">
        <f t="shared" si="11"/>
        <v>9614.1994926007137</v>
      </c>
      <c r="C176">
        <f t="shared" si="12"/>
        <v>2924.7415479466108</v>
      </c>
      <c r="D176">
        <f t="shared" si="14"/>
        <v>6689.4579446541029</v>
      </c>
      <c r="E176">
        <f t="shared" si="13"/>
        <v>1067388.5295967099</v>
      </c>
      <c r="F176" s="34"/>
    </row>
    <row r="177" spans="1:6" x14ac:dyDescent="0.25">
      <c r="A177" s="34">
        <v>171</v>
      </c>
      <c r="B177">
        <f t="shared" si="11"/>
        <v>9614.1994926007137</v>
      </c>
      <c r="C177">
        <f t="shared" si="12"/>
        <v>2943.0211826212771</v>
      </c>
      <c r="D177">
        <f t="shared" si="14"/>
        <v>6671.1783099794366</v>
      </c>
      <c r="E177">
        <f t="shared" si="13"/>
        <v>1064445.5084140885</v>
      </c>
      <c r="F177" s="34"/>
    </row>
    <row r="178" spans="1:6" x14ac:dyDescent="0.25">
      <c r="A178" s="34">
        <v>172</v>
      </c>
      <c r="B178">
        <f t="shared" si="11"/>
        <v>9614.1994926007137</v>
      </c>
      <c r="C178">
        <f t="shared" si="12"/>
        <v>2961.4150650126612</v>
      </c>
      <c r="D178">
        <f t="shared" si="14"/>
        <v>6652.7844275880525</v>
      </c>
      <c r="E178">
        <f t="shared" si="13"/>
        <v>1061484.0933490759</v>
      </c>
      <c r="F178" s="34"/>
    </row>
    <row r="179" spans="1:6" x14ac:dyDescent="0.25">
      <c r="A179" s="34">
        <v>173</v>
      </c>
      <c r="B179">
        <f t="shared" si="11"/>
        <v>9614.1994926007137</v>
      </c>
      <c r="C179">
        <f t="shared" si="12"/>
        <v>2979.9239091689897</v>
      </c>
      <c r="D179">
        <f t="shared" si="14"/>
        <v>6634.275583431724</v>
      </c>
      <c r="E179">
        <f t="shared" si="13"/>
        <v>1058504.169439907</v>
      </c>
      <c r="F179" s="34"/>
    </row>
    <row r="180" spans="1:6" x14ac:dyDescent="0.25">
      <c r="A180" s="34">
        <v>174</v>
      </c>
      <c r="B180">
        <f t="shared" si="11"/>
        <v>9614.1994926007137</v>
      </c>
      <c r="C180">
        <f t="shared" si="12"/>
        <v>2998.548433601296</v>
      </c>
      <c r="D180">
        <f t="shared" si="14"/>
        <v>6615.6510589994177</v>
      </c>
      <c r="E180">
        <f t="shared" si="13"/>
        <v>1055505.6210063056</v>
      </c>
      <c r="F180" s="34"/>
    </row>
    <row r="181" spans="1:6" x14ac:dyDescent="0.25">
      <c r="A181" s="34">
        <v>175</v>
      </c>
      <c r="B181">
        <f t="shared" si="11"/>
        <v>9614.1994926007137</v>
      </c>
      <c r="C181">
        <f t="shared" si="12"/>
        <v>3017.2893613113047</v>
      </c>
      <c r="D181">
        <f t="shared" si="14"/>
        <v>6596.910131289409</v>
      </c>
      <c r="E181">
        <f t="shared" si="13"/>
        <v>1052488.3316449942</v>
      </c>
      <c r="F181" s="1"/>
    </row>
    <row r="182" spans="1:6" x14ac:dyDescent="0.25">
      <c r="A182" s="34">
        <v>176</v>
      </c>
      <c r="B182">
        <f t="shared" ref="B182:B245" si="15">IF(E181&gt;$F$1,$F$1,IF(E181&gt;0,(E181+D182),0))</f>
        <v>9614.1994926007137</v>
      </c>
      <c r="C182">
        <f t="shared" ref="C182:C245" si="16">B182-D182</f>
        <v>3036.1474198195001</v>
      </c>
      <c r="D182">
        <f t="shared" si="14"/>
        <v>6578.0520727812136</v>
      </c>
      <c r="E182">
        <f t="shared" ref="E182:E245" si="17">E181-C182</f>
        <v>1049452.1842251746</v>
      </c>
      <c r="F182" s="34"/>
    </row>
    <row r="183" spans="1:6" x14ac:dyDescent="0.25">
      <c r="A183" s="34">
        <v>177</v>
      </c>
      <c r="B183">
        <f t="shared" si="15"/>
        <v>9614.1994926007137</v>
      </c>
      <c r="C183">
        <f t="shared" si="16"/>
        <v>3055.1233411933727</v>
      </c>
      <c r="D183">
        <f t="shared" si="14"/>
        <v>6559.0761514073411</v>
      </c>
      <c r="E183">
        <f t="shared" si="17"/>
        <v>1046397.0608839812</v>
      </c>
      <c r="F183" s="34"/>
    </row>
    <row r="184" spans="1:6" x14ac:dyDescent="0.25">
      <c r="A184" s="34">
        <v>178</v>
      </c>
      <c r="B184">
        <f t="shared" si="15"/>
        <v>9614.1994926007137</v>
      </c>
      <c r="C184">
        <f t="shared" si="16"/>
        <v>3074.2178620758314</v>
      </c>
      <c r="D184">
        <f t="shared" si="14"/>
        <v>6539.9816305248823</v>
      </c>
      <c r="E184">
        <f t="shared" si="17"/>
        <v>1043322.8430219054</v>
      </c>
      <c r="F184" s="34"/>
    </row>
    <row r="185" spans="1:6" x14ac:dyDescent="0.25">
      <c r="A185" s="34">
        <v>179</v>
      </c>
      <c r="B185">
        <f t="shared" si="15"/>
        <v>9614.1994926007137</v>
      </c>
      <c r="C185">
        <f t="shared" si="16"/>
        <v>3093.4317237138057</v>
      </c>
      <c r="D185">
        <f t="shared" si="14"/>
        <v>6520.767768886908</v>
      </c>
      <c r="E185">
        <f t="shared" si="17"/>
        <v>1040229.4112981916</v>
      </c>
      <c r="F185" s="34"/>
    </row>
    <row r="186" spans="1:6" x14ac:dyDescent="0.25">
      <c r="A186" s="34">
        <v>180</v>
      </c>
      <c r="B186">
        <f t="shared" si="15"/>
        <v>9614.1994926007137</v>
      </c>
      <c r="C186">
        <f t="shared" si="16"/>
        <v>3112.7656719870165</v>
      </c>
      <c r="D186">
        <f t="shared" si="14"/>
        <v>6501.4338206136972</v>
      </c>
      <c r="E186">
        <f t="shared" si="17"/>
        <v>1037116.6456262047</v>
      </c>
      <c r="F186" s="34"/>
    </row>
    <row r="187" spans="1:6" x14ac:dyDescent="0.25">
      <c r="A187" s="34">
        <v>181</v>
      </c>
      <c r="B187">
        <f t="shared" si="15"/>
        <v>9614.1994926007137</v>
      </c>
      <c r="C187">
        <f t="shared" si="16"/>
        <v>3132.2204574369352</v>
      </c>
      <c r="D187">
        <f t="shared" si="14"/>
        <v>6481.9790351637785</v>
      </c>
      <c r="E187">
        <f t="shared" si="17"/>
        <v>1033984.4251687677</v>
      </c>
      <c r="F187" s="34"/>
    </row>
    <row r="188" spans="1:6" x14ac:dyDescent="0.25">
      <c r="A188" s="34">
        <v>182</v>
      </c>
      <c r="B188">
        <f t="shared" si="15"/>
        <v>9614.1994926007137</v>
      </c>
      <c r="C188">
        <f t="shared" si="16"/>
        <v>3151.7968352959151</v>
      </c>
      <c r="D188">
        <f t="shared" si="14"/>
        <v>6462.4026573047986</v>
      </c>
      <c r="E188">
        <f t="shared" si="17"/>
        <v>1030832.6283334717</v>
      </c>
      <c r="F188" s="34"/>
    </row>
    <row r="189" spans="1:6" x14ac:dyDescent="0.25">
      <c r="A189" s="34">
        <v>183</v>
      </c>
      <c r="B189">
        <f t="shared" si="15"/>
        <v>9614.1994926007137</v>
      </c>
      <c r="C189">
        <f t="shared" si="16"/>
        <v>3171.4955655165149</v>
      </c>
      <c r="D189">
        <f t="shared" si="14"/>
        <v>6442.7039270841988</v>
      </c>
      <c r="E189">
        <f t="shared" si="17"/>
        <v>1027661.1327679552</v>
      </c>
      <c r="F189" s="34"/>
    </row>
    <row r="190" spans="1:6" x14ac:dyDescent="0.25">
      <c r="A190" s="34">
        <v>184</v>
      </c>
      <c r="B190">
        <f t="shared" si="15"/>
        <v>9614.1994926007137</v>
      </c>
      <c r="C190">
        <f t="shared" si="16"/>
        <v>3191.3174128009932</v>
      </c>
      <c r="D190">
        <f t="shared" si="14"/>
        <v>6422.8820797997205</v>
      </c>
      <c r="E190">
        <f t="shared" si="17"/>
        <v>1024469.8153551542</v>
      </c>
      <c r="F190" s="34"/>
    </row>
    <row r="191" spans="1:6" x14ac:dyDescent="0.25">
      <c r="A191" s="34">
        <v>185</v>
      </c>
      <c r="B191">
        <f t="shared" si="15"/>
        <v>9614.1994926007137</v>
      </c>
      <c r="C191">
        <f t="shared" si="16"/>
        <v>3211.2631466310004</v>
      </c>
      <c r="D191">
        <f t="shared" si="14"/>
        <v>6402.9363459697133</v>
      </c>
      <c r="E191">
        <f t="shared" si="17"/>
        <v>1021258.5522085233</v>
      </c>
      <c r="F191" s="34"/>
    </row>
    <row r="192" spans="1:6" x14ac:dyDescent="0.25">
      <c r="A192" s="34">
        <v>186</v>
      </c>
      <c r="B192">
        <f t="shared" si="15"/>
        <v>9614.1994926007137</v>
      </c>
      <c r="C192">
        <f t="shared" si="16"/>
        <v>3231.3335412974438</v>
      </c>
      <c r="D192">
        <f t="shared" si="14"/>
        <v>6382.8659513032699</v>
      </c>
      <c r="E192">
        <f t="shared" si="17"/>
        <v>1018027.2186672258</v>
      </c>
      <c r="F192" s="34"/>
    </row>
    <row r="193" spans="1:6" x14ac:dyDescent="0.25">
      <c r="A193" s="34">
        <v>187</v>
      </c>
      <c r="B193">
        <f t="shared" si="15"/>
        <v>9614.1994926007137</v>
      </c>
      <c r="C193">
        <f t="shared" si="16"/>
        <v>3251.5293759305532</v>
      </c>
      <c r="D193">
        <f t="shared" si="14"/>
        <v>6362.6701166701605</v>
      </c>
      <c r="E193">
        <f t="shared" si="17"/>
        <v>1014775.6892912952</v>
      </c>
      <c r="F193" s="34"/>
    </row>
    <row r="194" spans="1:6" x14ac:dyDescent="0.25">
      <c r="A194" s="34">
        <v>188</v>
      </c>
      <c r="B194">
        <f t="shared" si="15"/>
        <v>9614.1994926007137</v>
      </c>
      <c r="C194">
        <f t="shared" si="16"/>
        <v>3271.8514345301191</v>
      </c>
      <c r="D194">
        <f t="shared" si="14"/>
        <v>6342.3480580705946</v>
      </c>
      <c r="E194">
        <f t="shared" si="17"/>
        <v>1011503.8378567651</v>
      </c>
      <c r="F194" s="1"/>
    </row>
    <row r="195" spans="1:6" x14ac:dyDescent="0.25">
      <c r="A195" s="34">
        <v>189</v>
      </c>
      <c r="B195">
        <f t="shared" si="15"/>
        <v>9614.1994926007137</v>
      </c>
      <c r="C195">
        <f t="shared" si="16"/>
        <v>3292.3005059959323</v>
      </c>
      <c r="D195">
        <f t="shared" si="14"/>
        <v>6321.8989866047814</v>
      </c>
      <c r="E195">
        <f t="shared" si="17"/>
        <v>1008211.5373507692</v>
      </c>
      <c r="F195" s="1"/>
    </row>
    <row r="196" spans="1:6" x14ac:dyDescent="0.25">
      <c r="A196" s="34">
        <v>190</v>
      </c>
      <c r="B196">
        <f t="shared" si="15"/>
        <v>9614.1994926007137</v>
      </c>
      <c r="C196">
        <f t="shared" si="16"/>
        <v>3312.877384158407</v>
      </c>
      <c r="D196">
        <f t="shared" si="14"/>
        <v>6301.3221084423067</v>
      </c>
      <c r="E196">
        <f t="shared" si="17"/>
        <v>1004898.6599666107</v>
      </c>
      <c r="F196" s="34"/>
    </row>
    <row r="197" spans="1:6" x14ac:dyDescent="0.25">
      <c r="A197" s="34">
        <v>191</v>
      </c>
      <c r="B197">
        <f t="shared" si="15"/>
        <v>9614.1994926007137</v>
      </c>
      <c r="C197">
        <f t="shared" si="16"/>
        <v>3333.5828678093967</v>
      </c>
      <c r="D197">
        <f t="shared" si="14"/>
        <v>6280.616624791317</v>
      </c>
      <c r="E197">
        <f t="shared" si="17"/>
        <v>1001565.0770988013</v>
      </c>
      <c r="F197" s="34"/>
    </row>
    <row r="198" spans="1:6" x14ac:dyDescent="0.25">
      <c r="A198" s="34">
        <v>192</v>
      </c>
      <c r="B198">
        <f t="shared" si="15"/>
        <v>9614.1994926007137</v>
      </c>
      <c r="C198">
        <f t="shared" si="16"/>
        <v>3354.4177607332058</v>
      </c>
      <c r="D198">
        <f t="shared" si="14"/>
        <v>6259.7817318675079</v>
      </c>
      <c r="E198">
        <f t="shared" si="17"/>
        <v>998210.6593380681</v>
      </c>
      <c r="F198" s="34"/>
    </row>
    <row r="199" spans="1:6" x14ac:dyDescent="0.25">
      <c r="A199" s="34">
        <v>193</v>
      </c>
      <c r="B199">
        <f t="shared" si="15"/>
        <v>9614.1994926007137</v>
      </c>
      <c r="C199">
        <f t="shared" si="16"/>
        <v>3375.3828717377883</v>
      </c>
      <c r="D199">
        <f t="shared" si="14"/>
        <v>6238.8166208629254</v>
      </c>
      <c r="E199">
        <f t="shared" si="17"/>
        <v>994835.27646633028</v>
      </c>
      <c r="F199" s="34"/>
    </row>
    <row r="200" spans="1:6" x14ac:dyDescent="0.25">
      <c r="A200" s="34">
        <v>194</v>
      </c>
      <c r="B200">
        <f t="shared" si="15"/>
        <v>9614.1994926007137</v>
      </c>
      <c r="C200">
        <f t="shared" si="16"/>
        <v>3396.4790146861496</v>
      </c>
      <c r="D200">
        <f t="shared" ref="D200:D263" si="18">E199*$D$2/12</f>
        <v>6217.7204779145641</v>
      </c>
      <c r="E200">
        <f t="shared" si="17"/>
        <v>991438.79745164409</v>
      </c>
      <c r="F200" s="34"/>
    </row>
    <row r="201" spans="1:6" x14ac:dyDescent="0.25">
      <c r="A201" s="34">
        <v>195</v>
      </c>
      <c r="B201">
        <f t="shared" si="15"/>
        <v>9614.1994926007137</v>
      </c>
      <c r="C201">
        <f t="shared" si="16"/>
        <v>3417.7070085279383</v>
      </c>
      <c r="D201">
        <f t="shared" si="18"/>
        <v>6196.4924840727754</v>
      </c>
      <c r="E201">
        <f t="shared" si="17"/>
        <v>988021.09044311615</v>
      </c>
      <c r="F201" s="34"/>
    </row>
    <row r="202" spans="1:6" x14ac:dyDescent="0.25">
      <c r="A202" s="34">
        <v>196</v>
      </c>
      <c r="B202">
        <f t="shared" si="15"/>
        <v>9614.1994926007137</v>
      </c>
      <c r="C202">
        <f t="shared" si="16"/>
        <v>3439.067677331238</v>
      </c>
      <c r="D202">
        <f t="shared" si="18"/>
        <v>6175.1318152694757</v>
      </c>
      <c r="E202">
        <f t="shared" si="17"/>
        <v>984582.02276578487</v>
      </c>
      <c r="F202" s="34"/>
    </row>
    <row r="203" spans="1:6" x14ac:dyDescent="0.25">
      <c r="A203" s="34">
        <v>197</v>
      </c>
      <c r="B203">
        <f t="shared" si="15"/>
        <v>9614.1994926007137</v>
      </c>
      <c r="C203">
        <f t="shared" si="16"/>
        <v>3460.5618503145588</v>
      </c>
      <c r="D203">
        <f t="shared" si="18"/>
        <v>6153.6376422861549</v>
      </c>
      <c r="E203">
        <f t="shared" si="17"/>
        <v>981121.46091547026</v>
      </c>
      <c r="F203" s="34"/>
    </row>
    <row r="204" spans="1:6" x14ac:dyDescent="0.25">
      <c r="A204" s="34">
        <v>198</v>
      </c>
      <c r="B204">
        <f t="shared" si="15"/>
        <v>9614.1994926007137</v>
      </c>
      <c r="C204">
        <f t="shared" si="16"/>
        <v>3482.1903618790247</v>
      </c>
      <c r="D204">
        <f t="shared" si="18"/>
        <v>6132.009130721689</v>
      </c>
      <c r="E204">
        <f t="shared" si="17"/>
        <v>977639.2705535912</v>
      </c>
      <c r="F204" s="34"/>
    </row>
    <row r="205" spans="1:6" x14ac:dyDescent="0.25">
      <c r="A205" s="34">
        <v>199</v>
      </c>
      <c r="B205">
        <f t="shared" si="15"/>
        <v>9614.1994926007137</v>
      </c>
      <c r="C205">
        <f t="shared" si="16"/>
        <v>3503.9540516407687</v>
      </c>
      <c r="D205">
        <f t="shared" si="18"/>
        <v>6110.245440959945</v>
      </c>
      <c r="E205">
        <f t="shared" si="17"/>
        <v>974135.31650195038</v>
      </c>
      <c r="F205" s="34"/>
    </row>
    <row r="206" spans="1:6" x14ac:dyDescent="0.25">
      <c r="A206" s="34">
        <v>200</v>
      </c>
      <c r="B206">
        <f t="shared" si="15"/>
        <v>9614.1994926007137</v>
      </c>
      <c r="C206">
        <f t="shared" si="16"/>
        <v>3525.8537644635244</v>
      </c>
      <c r="D206">
        <f t="shared" si="18"/>
        <v>6088.3457281371893</v>
      </c>
      <c r="E206">
        <f t="shared" si="17"/>
        <v>970609.46273748681</v>
      </c>
      <c r="F206" s="34"/>
    </row>
    <row r="207" spans="1:6" x14ac:dyDescent="0.25">
      <c r="A207" s="34">
        <v>201</v>
      </c>
      <c r="B207">
        <f t="shared" si="15"/>
        <v>9614.1994926007137</v>
      </c>
      <c r="C207">
        <f t="shared" si="16"/>
        <v>3547.8903504914206</v>
      </c>
      <c r="D207">
        <f t="shared" si="18"/>
        <v>6066.3091421092931</v>
      </c>
      <c r="E207">
        <f t="shared" si="17"/>
        <v>967061.57238699542</v>
      </c>
      <c r="F207" s="34"/>
    </row>
    <row r="208" spans="1:6" x14ac:dyDescent="0.25">
      <c r="A208" s="34">
        <v>202</v>
      </c>
      <c r="B208">
        <f t="shared" si="15"/>
        <v>9614.1994926007137</v>
      </c>
      <c r="C208">
        <f t="shared" si="16"/>
        <v>3570.0646651819925</v>
      </c>
      <c r="D208">
        <f t="shared" si="18"/>
        <v>6044.1348274187212</v>
      </c>
      <c r="E208">
        <f t="shared" si="17"/>
        <v>963491.5077218134</v>
      </c>
      <c r="F208" s="1"/>
    </row>
    <row r="209" spans="1:6" x14ac:dyDescent="0.25">
      <c r="A209" s="34">
        <v>203</v>
      </c>
      <c r="B209">
        <f t="shared" si="15"/>
        <v>9614.1994926007137</v>
      </c>
      <c r="C209">
        <f t="shared" si="16"/>
        <v>3592.37756933938</v>
      </c>
      <c r="D209">
        <f t="shared" si="18"/>
        <v>6021.8219232613337</v>
      </c>
      <c r="E209">
        <f t="shared" si="17"/>
        <v>959899.13015247404</v>
      </c>
      <c r="F209" s="34"/>
    </row>
    <row r="210" spans="1:6" x14ac:dyDescent="0.25">
      <c r="A210" s="34">
        <v>204</v>
      </c>
      <c r="B210">
        <f t="shared" si="15"/>
        <v>9614.1994926007137</v>
      </c>
      <c r="C210">
        <f t="shared" si="16"/>
        <v>3614.8299291477515</v>
      </c>
      <c r="D210">
        <f t="shared" si="18"/>
        <v>5999.3695634529622</v>
      </c>
      <c r="E210">
        <f t="shared" si="17"/>
        <v>956284.30022332631</v>
      </c>
      <c r="F210" s="34"/>
    </row>
    <row r="211" spans="1:6" x14ac:dyDescent="0.25">
      <c r="A211" s="34">
        <v>205</v>
      </c>
      <c r="B211">
        <f t="shared" si="15"/>
        <v>9614.1994926007137</v>
      </c>
      <c r="C211">
        <f t="shared" si="16"/>
        <v>3637.4226162049245</v>
      </c>
      <c r="D211">
        <f t="shared" si="18"/>
        <v>5976.7768763957893</v>
      </c>
      <c r="E211">
        <f t="shared" si="17"/>
        <v>952646.87760712137</v>
      </c>
      <c r="F211" s="34"/>
    </row>
    <row r="212" spans="1:6" x14ac:dyDescent="0.25">
      <c r="A212" s="34">
        <v>206</v>
      </c>
      <c r="B212">
        <f t="shared" si="15"/>
        <v>9614.1994926007137</v>
      </c>
      <c r="C212">
        <f t="shared" si="16"/>
        <v>3660.1565075562057</v>
      </c>
      <c r="D212">
        <f t="shared" si="18"/>
        <v>5954.042985044508</v>
      </c>
      <c r="E212">
        <f t="shared" si="17"/>
        <v>948986.72109956515</v>
      </c>
      <c r="F212" s="34"/>
    </row>
    <row r="213" spans="1:6" x14ac:dyDescent="0.25">
      <c r="A213" s="34">
        <v>207</v>
      </c>
      <c r="B213">
        <f t="shared" si="15"/>
        <v>9614.1994926007137</v>
      </c>
      <c r="C213">
        <f t="shared" si="16"/>
        <v>3683.0324857284322</v>
      </c>
      <c r="D213">
        <f t="shared" si="18"/>
        <v>5931.1670068722815</v>
      </c>
      <c r="E213">
        <f t="shared" si="17"/>
        <v>945303.68861383677</v>
      </c>
      <c r="F213" s="34"/>
    </row>
    <row r="214" spans="1:6" x14ac:dyDescent="0.25">
      <c r="A214" s="34">
        <v>208</v>
      </c>
      <c r="B214">
        <f t="shared" si="15"/>
        <v>9614.1994926007137</v>
      </c>
      <c r="C214">
        <f t="shared" si="16"/>
        <v>3706.0514387642334</v>
      </c>
      <c r="D214">
        <f t="shared" si="18"/>
        <v>5908.1480538364804</v>
      </c>
      <c r="E214">
        <f t="shared" si="17"/>
        <v>941597.63717507257</v>
      </c>
      <c r="F214" s="34"/>
    </row>
    <row r="215" spans="1:6" x14ac:dyDescent="0.25">
      <c r="A215" s="34">
        <v>209</v>
      </c>
      <c r="B215">
        <f t="shared" si="15"/>
        <v>9614.1994926007137</v>
      </c>
      <c r="C215">
        <f t="shared" si="16"/>
        <v>3729.2142602565109</v>
      </c>
      <c r="D215">
        <f t="shared" si="18"/>
        <v>5884.9852323442028</v>
      </c>
      <c r="E215">
        <f t="shared" si="17"/>
        <v>937868.42291481607</v>
      </c>
      <c r="F215" s="34"/>
    </row>
    <row r="216" spans="1:6" x14ac:dyDescent="0.25">
      <c r="A216" s="34">
        <v>210</v>
      </c>
      <c r="B216">
        <f t="shared" si="15"/>
        <v>9614.1994926007137</v>
      </c>
      <c r="C216">
        <f t="shared" si="16"/>
        <v>3752.5218493831135</v>
      </c>
      <c r="D216">
        <f t="shared" si="18"/>
        <v>5861.6776432176002</v>
      </c>
      <c r="E216">
        <f t="shared" si="17"/>
        <v>934115.90106543293</v>
      </c>
      <c r="F216" s="34"/>
    </row>
    <row r="217" spans="1:6" x14ac:dyDescent="0.25">
      <c r="A217" s="34">
        <v>211</v>
      </c>
      <c r="B217">
        <f t="shared" si="15"/>
        <v>9614.1994926007137</v>
      </c>
      <c r="C217">
        <f t="shared" si="16"/>
        <v>3775.9751109417584</v>
      </c>
      <c r="D217">
        <f t="shared" si="18"/>
        <v>5838.2243816589553</v>
      </c>
      <c r="E217">
        <f t="shared" si="17"/>
        <v>930339.92595449113</v>
      </c>
      <c r="F217" s="34"/>
    </row>
    <row r="218" spans="1:6" x14ac:dyDescent="0.25">
      <c r="A218" s="34">
        <v>212</v>
      </c>
      <c r="B218">
        <f t="shared" si="15"/>
        <v>9614.1994926007137</v>
      </c>
      <c r="C218">
        <f t="shared" si="16"/>
        <v>3799.5749553851447</v>
      </c>
      <c r="D218">
        <f t="shared" si="18"/>
        <v>5814.624537215569</v>
      </c>
      <c r="E218">
        <f t="shared" si="17"/>
        <v>926540.35099910595</v>
      </c>
      <c r="F218" s="34"/>
    </row>
    <row r="219" spans="1:6" x14ac:dyDescent="0.25">
      <c r="A219" s="34">
        <v>213</v>
      </c>
      <c r="B219">
        <f t="shared" si="15"/>
        <v>9614.1994926007137</v>
      </c>
      <c r="C219">
        <f t="shared" si="16"/>
        <v>3823.322298856302</v>
      </c>
      <c r="D219">
        <f t="shared" si="18"/>
        <v>5790.8771937444117</v>
      </c>
      <c r="E219">
        <f t="shared" si="17"/>
        <v>922717.02870024962</v>
      </c>
      <c r="F219" s="34"/>
    </row>
    <row r="220" spans="1:6" x14ac:dyDescent="0.25">
      <c r="A220" s="34">
        <v>214</v>
      </c>
      <c r="B220">
        <f t="shared" si="15"/>
        <v>9614.1994926007137</v>
      </c>
      <c r="C220">
        <f t="shared" si="16"/>
        <v>3847.2180632241543</v>
      </c>
      <c r="D220">
        <f t="shared" si="18"/>
        <v>5766.9814293765594</v>
      </c>
      <c r="E220">
        <f t="shared" si="17"/>
        <v>918869.81063702551</v>
      </c>
      <c r="F220" s="34"/>
    </row>
    <row r="221" spans="1:6" x14ac:dyDescent="0.25">
      <c r="A221" s="34">
        <v>215</v>
      </c>
      <c r="B221">
        <f t="shared" si="15"/>
        <v>9614.1994926007137</v>
      </c>
      <c r="C221">
        <f t="shared" si="16"/>
        <v>3871.2631761193043</v>
      </c>
      <c r="D221">
        <f t="shared" si="18"/>
        <v>5742.9363164814094</v>
      </c>
      <c r="E221">
        <f t="shared" si="17"/>
        <v>914998.54746090621</v>
      </c>
      <c r="F221" s="1"/>
    </row>
    <row r="222" spans="1:6" x14ac:dyDescent="0.25">
      <c r="A222" s="34">
        <v>216</v>
      </c>
      <c r="B222">
        <f t="shared" si="15"/>
        <v>9614.1994926007137</v>
      </c>
      <c r="C222">
        <f t="shared" si="16"/>
        <v>3895.4585709700505</v>
      </c>
      <c r="D222">
        <f t="shared" si="18"/>
        <v>5718.7409216306633</v>
      </c>
      <c r="E222">
        <f t="shared" si="17"/>
        <v>911103.0888899361</v>
      </c>
      <c r="F222" s="1"/>
    </row>
    <row r="223" spans="1:6" x14ac:dyDescent="0.25">
      <c r="A223" s="34">
        <v>217</v>
      </c>
      <c r="B223">
        <f t="shared" si="15"/>
        <v>9614.1994926007137</v>
      </c>
      <c r="C223">
        <f t="shared" si="16"/>
        <v>3919.8051870386125</v>
      </c>
      <c r="D223">
        <f t="shared" si="18"/>
        <v>5694.3943055621012</v>
      </c>
      <c r="E223">
        <f t="shared" si="17"/>
        <v>907183.28370289749</v>
      </c>
      <c r="F223" s="34"/>
    </row>
    <row r="224" spans="1:6" x14ac:dyDescent="0.25">
      <c r="A224" s="34">
        <v>218</v>
      </c>
      <c r="B224">
        <f t="shared" si="15"/>
        <v>9614.1994926007137</v>
      </c>
      <c r="C224">
        <f t="shared" si="16"/>
        <v>3944.3039694576046</v>
      </c>
      <c r="D224">
        <f t="shared" si="18"/>
        <v>5669.8955231431091</v>
      </c>
      <c r="E224">
        <f t="shared" si="17"/>
        <v>903238.97973343986</v>
      </c>
      <c r="F224" s="34"/>
    </row>
    <row r="225" spans="1:6" x14ac:dyDescent="0.25">
      <c r="A225" s="34">
        <v>219</v>
      </c>
      <c r="B225">
        <f t="shared" si="15"/>
        <v>9614.1994926007137</v>
      </c>
      <c r="C225">
        <f t="shared" si="16"/>
        <v>3968.9558692667151</v>
      </c>
      <c r="D225">
        <f t="shared" si="18"/>
        <v>5645.2436233339986</v>
      </c>
      <c r="E225">
        <f t="shared" si="17"/>
        <v>899270.0238641731</v>
      </c>
      <c r="F225" s="34"/>
    </row>
    <row r="226" spans="1:6" x14ac:dyDescent="0.25">
      <c r="A226" s="34">
        <v>220</v>
      </c>
      <c r="B226">
        <f t="shared" si="15"/>
        <v>9614.1994926007137</v>
      </c>
      <c r="C226">
        <f t="shared" si="16"/>
        <v>3993.7618434496326</v>
      </c>
      <c r="D226">
        <f t="shared" si="18"/>
        <v>5620.4376491510811</v>
      </c>
      <c r="E226">
        <f t="shared" si="17"/>
        <v>895276.26202072343</v>
      </c>
      <c r="F226" s="34"/>
    </row>
    <row r="227" spans="1:6" x14ac:dyDescent="0.25">
      <c r="A227" s="34">
        <v>221</v>
      </c>
      <c r="B227">
        <f t="shared" si="15"/>
        <v>9614.1994926007137</v>
      </c>
      <c r="C227">
        <f t="shared" si="16"/>
        <v>4018.7228549711917</v>
      </c>
      <c r="D227">
        <f t="shared" si="18"/>
        <v>5595.476637629522</v>
      </c>
      <c r="E227">
        <f t="shared" si="17"/>
        <v>891257.53916575224</v>
      </c>
      <c r="F227" s="34"/>
    </row>
    <row r="228" spans="1:6" x14ac:dyDescent="0.25">
      <c r="A228" s="34">
        <v>222</v>
      </c>
      <c r="B228">
        <f t="shared" si="15"/>
        <v>9614.1994926007137</v>
      </c>
      <c r="C228">
        <f t="shared" si="16"/>
        <v>4043.8398728147622</v>
      </c>
      <c r="D228">
        <f t="shared" si="18"/>
        <v>5570.3596197859515</v>
      </c>
      <c r="E228">
        <f t="shared" si="17"/>
        <v>887213.69929293753</v>
      </c>
      <c r="F228" s="34"/>
    </row>
    <row r="229" spans="1:6" x14ac:dyDescent="0.25">
      <c r="A229" s="34">
        <v>223</v>
      </c>
      <c r="B229">
        <f t="shared" si="15"/>
        <v>9614.1994926007137</v>
      </c>
      <c r="C229">
        <f t="shared" si="16"/>
        <v>4069.1138720198542</v>
      </c>
      <c r="D229">
        <f t="shared" si="18"/>
        <v>5545.0856205808595</v>
      </c>
      <c r="E229">
        <f t="shared" si="17"/>
        <v>883144.58542091772</v>
      </c>
      <c r="F229" s="34"/>
    </row>
    <row r="230" spans="1:6" x14ac:dyDescent="0.25">
      <c r="A230" s="34">
        <v>224</v>
      </c>
      <c r="B230">
        <f t="shared" si="15"/>
        <v>9614.1994926007137</v>
      </c>
      <c r="C230">
        <f t="shared" si="16"/>
        <v>4094.545833719978</v>
      </c>
      <c r="D230">
        <f t="shared" si="18"/>
        <v>5519.6536588807357</v>
      </c>
      <c r="E230">
        <f t="shared" si="17"/>
        <v>879050.03958719771</v>
      </c>
      <c r="F230" s="34"/>
    </row>
    <row r="231" spans="1:6" x14ac:dyDescent="0.25">
      <c r="A231" s="34">
        <v>225</v>
      </c>
      <c r="B231">
        <f t="shared" si="15"/>
        <v>9614.1994926007137</v>
      </c>
      <c r="C231">
        <f t="shared" si="16"/>
        <v>4120.1367451807282</v>
      </c>
      <c r="D231">
        <f t="shared" si="18"/>
        <v>5494.0627474199855</v>
      </c>
      <c r="E231">
        <f t="shared" si="17"/>
        <v>874929.90284201701</v>
      </c>
      <c r="F231" s="34"/>
    </row>
    <row r="232" spans="1:6" x14ac:dyDescent="0.25">
      <c r="A232" s="34">
        <v>226</v>
      </c>
      <c r="B232">
        <f t="shared" si="15"/>
        <v>9614.1994926007137</v>
      </c>
      <c r="C232">
        <f t="shared" si="16"/>
        <v>4145.8875998381081</v>
      </c>
      <c r="D232">
        <f t="shared" si="18"/>
        <v>5468.3118927626056</v>
      </c>
      <c r="E232">
        <f t="shared" si="17"/>
        <v>870784.01524217892</v>
      </c>
      <c r="F232" s="34"/>
    </row>
    <row r="233" spans="1:6" x14ac:dyDescent="0.25">
      <c r="A233" s="34">
        <v>227</v>
      </c>
      <c r="B233">
        <f t="shared" si="15"/>
        <v>9614.1994926007137</v>
      </c>
      <c r="C233">
        <f t="shared" si="16"/>
        <v>4171.7993973370958</v>
      </c>
      <c r="D233">
        <f t="shared" si="18"/>
        <v>5442.4000952636179</v>
      </c>
      <c r="E233">
        <f t="shared" si="17"/>
        <v>866612.21584484179</v>
      </c>
      <c r="F233" s="34"/>
    </row>
    <row r="234" spans="1:6" x14ac:dyDescent="0.25">
      <c r="A234" s="34">
        <v>228</v>
      </c>
      <c r="B234">
        <f t="shared" si="15"/>
        <v>9614.1994926007137</v>
      </c>
      <c r="C234">
        <f t="shared" si="16"/>
        <v>4197.8731435704531</v>
      </c>
      <c r="D234">
        <f t="shared" si="18"/>
        <v>5416.3263490302606</v>
      </c>
      <c r="E234">
        <f t="shared" si="17"/>
        <v>862414.34270127129</v>
      </c>
      <c r="F234" s="34"/>
    </row>
    <row r="235" spans="1:6" x14ac:dyDescent="0.25">
      <c r="A235" s="34">
        <v>229</v>
      </c>
      <c r="B235">
        <f t="shared" si="15"/>
        <v>9614.1994926007137</v>
      </c>
      <c r="C235">
        <f t="shared" si="16"/>
        <v>4224.1098507177685</v>
      </c>
      <c r="D235">
        <f t="shared" si="18"/>
        <v>5390.0896418829452</v>
      </c>
      <c r="E235">
        <f t="shared" si="17"/>
        <v>858190.23285055347</v>
      </c>
      <c r="F235" s="1"/>
    </row>
    <row r="236" spans="1:6" x14ac:dyDescent="0.25">
      <c r="A236" s="34">
        <v>230</v>
      </c>
      <c r="B236">
        <f t="shared" si="15"/>
        <v>9614.1994926007137</v>
      </c>
      <c r="C236">
        <f t="shared" si="16"/>
        <v>4250.5105372847547</v>
      </c>
      <c r="D236">
        <f t="shared" si="18"/>
        <v>5363.688955315959</v>
      </c>
      <c r="E236">
        <f t="shared" si="17"/>
        <v>853939.72231326869</v>
      </c>
      <c r="F236" s="34"/>
    </row>
    <row r="237" spans="1:6" x14ac:dyDescent="0.25">
      <c r="A237" s="34">
        <v>231</v>
      </c>
      <c r="B237">
        <f t="shared" si="15"/>
        <v>9614.1994926007137</v>
      </c>
      <c r="C237">
        <f t="shared" si="16"/>
        <v>4277.0762281427842</v>
      </c>
      <c r="D237">
        <f t="shared" si="18"/>
        <v>5337.1232644579295</v>
      </c>
      <c r="E237">
        <f t="shared" si="17"/>
        <v>849662.64608512586</v>
      </c>
      <c r="F237" s="34"/>
    </row>
    <row r="238" spans="1:6" x14ac:dyDescent="0.25">
      <c r="A238" s="34">
        <v>232</v>
      </c>
      <c r="B238">
        <f t="shared" si="15"/>
        <v>9614.1994926007137</v>
      </c>
      <c r="C238">
        <f t="shared" si="16"/>
        <v>4303.8079545686769</v>
      </c>
      <c r="D238">
        <f t="shared" si="18"/>
        <v>5310.3915380320368</v>
      </c>
      <c r="E238">
        <f t="shared" si="17"/>
        <v>845358.83813055721</v>
      </c>
      <c r="F238" s="34"/>
    </row>
    <row r="239" spans="1:6" x14ac:dyDescent="0.25">
      <c r="A239" s="34">
        <v>233</v>
      </c>
      <c r="B239">
        <f t="shared" si="15"/>
        <v>9614.1994926007137</v>
      </c>
      <c r="C239">
        <f t="shared" si="16"/>
        <v>4330.7067542847317</v>
      </c>
      <c r="D239">
        <f t="shared" si="18"/>
        <v>5283.492738315982</v>
      </c>
      <c r="E239">
        <f t="shared" si="17"/>
        <v>841028.13137627253</v>
      </c>
      <c r="F239" s="34"/>
    </row>
    <row r="240" spans="1:6" x14ac:dyDescent="0.25">
      <c r="A240" s="34">
        <v>234</v>
      </c>
      <c r="B240">
        <f t="shared" si="15"/>
        <v>9614.1994926007137</v>
      </c>
      <c r="C240">
        <f t="shared" si="16"/>
        <v>4357.7736714990106</v>
      </c>
      <c r="D240">
        <f t="shared" si="18"/>
        <v>5256.4258211017031</v>
      </c>
      <c r="E240">
        <f t="shared" si="17"/>
        <v>836670.35770477355</v>
      </c>
      <c r="F240" s="34"/>
    </row>
    <row r="241" spans="1:6" x14ac:dyDescent="0.25">
      <c r="A241" s="34">
        <v>235</v>
      </c>
      <c r="B241">
        <f t="shared" si="15"/>
        <v>9614.1994926007137</v>
      </c>
      <c r="C241">
        <f t="shared" si="16"/>
        <v>4385.0097569458794</v>
      </c>
      <c r="D241">
        <f t="shared" si="18"/>
        <v>5229.1897356548343</v>
      </c>
      <c r="E241">
        <f t="shared" si="17"/>
        <v>832285.34794782766</v>
      </c>
      <c r="F241" s="34"/>
    </row>
    <row r="242" spans="1:6" x14ac:dyDescent="0.25">
      <c r="A242" s="34">
        <v>236</v>
      </c>
      <c r="B242">
        <f t="shared" si="15"/>
        <v>9614.1994926007137</v>
      </c>
      <c r="C242">
        <f t="shared" si="16"/>
        <v>4412.4160679267907</v>
      </c>
      <c r="D242">
        <f t="shared" si="18"/>
        <v>5201.783424673923</v>
      </c>
      <c r="E242">
        <f t="shared" si="17"/>
        <v>827872.93187990086</v>
      </c>
      <c r="F242" s="34"/>
    </row>
    <row r="243" spans="1:6" x14ac:dyDescent="0.25">
      <c r="A243" s="34">
        <v>237</v>
      </c>
      <c r="B243">
        <f t="shared" si="15"/>
        <v>9614.1994926007137</v>
      </c>
      <c r="C243">
        <f t="shared" si="16"/>
        <v>4439.9936683513333</v>
      </c>
      <c r="D243">
        <f t="shared" si="18"/>
        <v>5174.2058242493804</v>
      </c>
      <c r="E243">
        <f t="shared" si="17"/>
        <v>823432.93821154954</v>
      </c>
      <c r="F243" s="34"/>
    </row>
    <row r="244" spans="1:6" x14ac:dyDescent="0.25">
      <c r="A244" s="34">
        <v>238</v>
      </c>
      <c r="B244">
        <f t="shared" si="15"/>
        <v>9614.1994926007137</v>
      </c>
      <c r="C244">
        <f t="shared" si="16"/>
        <v>4467.7436287785295</v>
      </c>
      <c r="D244">
        <f t="shared" si="18"/>
        <v>5146.4558638221843</v>
      </c>
      <c r="E244">
        <f t="shared" si="17"/>
        <v>818965.19458277104</v>
      </c>
      <c r="F244" s="34"/>
    </row>
    <row r="245" spans="1:6" x14ac:dyDescent="0.25">
      <c r="A245" s="34">
        <v>239</v>
      </c>
      <c r="B245">
        <f t="shared" si="15"/>
        <v>9614.1994926007137</v>
      </c>
      <c r="C245">
        <f t="shared" si="16"/>
        <v>4495.6670264583945</v>
      </c>
      <c r="D245">
        <f t="shared" si="18"/>
        <v>5118.5324661423192</v>
      </c>
      <c r="E245">
        <f t="shared" si="17"/>
        <v>814469.52755631262</v>
      </c>
      <c r="F245" s="34"/>
    </row>
    <row r="246" spans="1:6" x14ac:dyDescent="0.25">
      <c r="A246" s="34">
        <v>240</v>
      </c>
      <c r="B246">
        <f t="shared" ref="B246:B309" si="19">IF(E245&gt;$F$1,$F$1,IF(E245&gt;0,(E245+D246),0))</f>
        <v>9614.1994926007137</v>
      </c>
      <c r="C246">
        <f t="shared" ref="C246:C309" si="20">B246-D246</f>
        <v>4523.7649453737604</v>
      </c>
      <c r="D246">
        <f t="shared" si="18"/>
        <v>5090.4345472269533</v>
      </c>
      <c r="E246">
        <f t="shared" ref="E246:E309" si="21">E245-C246</f>
        <v>809945.76261093887</v>
      </c>
      <c r="F246" s="34"/>
    </row>
    <row r="247" spans="1:6" x14ac:dyDescent="0.25">
      <c r="A247" s="34">
        <v>241</v>
      </c>
      <c r="B247">
        <f t="shared" si="19"/>
        <v>9614.1994926007137</v>
      </c>
      <c r="C247">
        <f t="shared" si="20"/>
        <v>4552.038476282346</v>
      </c>
      <c r="D247">
        <f t="shared" si="18"/>
        <v>5062.1610163183677</v>
      </c>
      <c r="E247">
        <f t="shared" si="21"/>
        <v>805393.72413465648</v>
      </c>
      <c r="F247" s="34"/>
    </row>
    <row r="248" spans="1:6" x14ac:dyDescent="0.25">
      <c r="A248" s="34">
        <v>242</v>
      </c>
      <c r="B248">
        <f t="shared" si="19"/>
        <v>9614.1994926007137</v>
      </c>
      <c r="C248">
        <f t="shared" si="20"/>
        <v>4580.4887167591105</v>
      </c>
      <c r="D248">
        <f t="shared" si="18"/>
        <v>5033.7107758416032</v>
      </c>
      <c r="E248">
        <f t="shared" si="21"/>
        <v>800813.23541789735</v>
      </c>
      <c r="F248" s="1"/>
    </row>
    <row r="249" spans="1:6" x14ac:dyDescent="0.25">
      <c r="A249" s="34">
        <v>243</v>
      </c>
      <c r="B249">
        <f t="shared" si="19"/>
        <v>9614.1994926007137</v>
      </c>
      <c r="C249">
        <f t="shared" si="20"/>
        <v>4609.1167712388551</v>
      </c>
      <c r="D249">
        <f t="shared" si="18"/>
        <v>5005.0827213618586</v>
      </c>
      <c r="E249">
        <f t="shared" si="21"/>
        <v>796204.11864665849</v>
      </c>
      <c r="F249" s="1"/>
    </row>
    <row r="250" spans="1:6" x14ac:dyDescent="0.25">
      <c r="A250" s="34">
        <v>244</v>
      </c>
      <c r="B250">
        <f t="shared" si="19"/>
        <v>9614.1994926007137</v>
      </c>
      <c r="C250">
        <f t="shared" si="20"/>
        <v>4637.9237510590983</v>
      </c>
      <c r="D250">
        <f t="shared" si="18"/>
        <v>4976.2757415416154</v>
      </c>
      <c r="E250">
        <f t="shared" si="21"/>
        <v>791566.19489559939</v>
      </c>
      <c r="F250" s="34"/>
    </row>
    <row r="251" spans="1:6" x14ac:dyDescent="0.25">
      <c r="A251" s="34">
        <v>245</v>
      </c>
      <c r="B251">
        <f t="shared" si="19"/>
        <v>9614.1994926007137</v>
      </c>
      <c r="C251">
        <f t="shared" si="20"/>
        <v>4666.9107745032179</v>
      </c>
      <c r="D251">
        <f t="shared" si="18"/>
        <v>4947.2887180974958</v>
      </c>
      <c r="E251">
        <f t="shared" si="21"/>
        <v>786899.28412109613</v>
      </c>
      <c r="F251" s="34"/>
    </row>
    <row r="252" spans="1:6" x14ac:dyDescent="0.25">
      <c r="A252" s="34">
        <v>246</v>
      </c>
      <c r="B252">
        <f t="shared" si="19"/>
        <v>9614.1994926007137</v>
      </c>
      <c r="C252">
        <f t="shared" si="20"/>
        <v>4696.0789668438629</v>
      </c>
      <c r="D252">
        <f t="shared" si="18"/>
        <v>4918.1205257568508</v>
      </c>
      <c r="E252">
        <f t="shared" si="21"/>
        <v>782203.20515425224</v>
      </c>
      <c r="F252" s="34"/>
    </row>
    <row r="253" spans="1:6" x14ac:dyDescent="0.25">
      <c r="A253" s="34">
        <v>247</v>
      </c>
      <c r="B253">
        <f t="shared" si="19"/>
        <v>9614.1994926007137</v>
      </c>
      <c r="C253">
        <f t="shared" si="20"/>
        <v>4725.4294603866374</v>
      </c>
      <c r="D253">
        <f t="shared" si="18"/>
        <v>4888.7700322140763</v>
      </c>
      <c r="E253">
        <f t="shared" si="21"/>
        <v>777477.77569386561</v>
      </c>
      <c r="F253" s="34"/>
    </row>
    <row r="254" spans="1:6" x14ac:dyDescent="0.25">
      <c r="A254" s="34">
        <v>248</v>
      </c>
      <c r="B254">
        <f t="shared" si="19"/>
        <v>9614.1994926007137</v>
      </c>
      <c r="C254">
        <f t="shared" si="20"/>
        <v>4754.963394514054</v>
      </c>
      <c r="D254">
        <f t="shared" si="18"/>
        <v>4859.2360980866597</v>
      </c>
      <c r="E254">
        <f t="shared" si="21"/>
        <v>772722.81229935156</v>
      </c>
      <c r="F254" s="34"/>
    </row>
    <row r="255" spans="1:6" x14ac:dyDescent="0.25">
      <c r="A255" s="34">
        <v>249</v>
      </c>
      <c r="B255">
        <f t="shared" si="19"/>
        <v>9614.1994926007137</v>
      </c>
      <c r="C255">
        <f t="shared" si="20"/>
        <v>4784.6819157297668</v>
      </c>
      <c r="D255">
        <f t="shared" si="18"/>
        <v>4829.5175768709469</v>
      </c>
      <c r="E255">
        <f t="shared" si="21"/>
        <v>767938.13038362178</v>
      </c>
      <c r="F255" s="34"/>
    </row>
    <row r="256" spans="1:6" x14ac:dyDescent="0.25">
      <c r="A256" s="34">
        <v>250</v>
      </c>
      <c r="B256">
        <f t="shared" si="19"/>
        <v>9614.1994926007137</v>
      </c>
      <c r="C256">
        <f t="shared" si="20"/>
        <v>4814.5861777030777</v>
      </c>
      <c r="D256">
        <f t="shared" si="18"/>
        <v>4799.613314897636</v>
      </c>
      <c r="E256">
        <f t="shared" si="21"/>
        <v>763123.54420591868</v>
      </c>
      <c r="F256" s="34"/>
    </row>
    <row r="257" spans="1:6" x14ac:dyDescent="0.25">
      <c r="A257" s="34">
        <v>251</v>
      </c>
      <c r="B257">
        <f t="shared" si="19"/>
        <v>9614.1994926007137</v>
      </c>
      <c r="C257">
        <f t="shared" si="20"/>
        <v>4844.6773413137225</v>
      </c>
      <c r="D257">
        <f t="shared" si="18"/>
        <v>4769.5221512869912</v>
      </c>
      <c r="E257">
        <f t="shared" si="21"/>
        <v>758278.86686460499</v>
      </c>
      <c r="F257" s="34"/>
    </row>
    <row r="258" spans="1:6" x14ac:dyDescent="0.25">
      <c r="A258" s="34">
        <v>252</v>
      </c>
      <c r="B258">
        <f t="shared" si="19"/>
        <v>9614.1994926007137</v>
      </c>
      <c r="C258">
        <f t="shared" si="20"/>
        <v>4874.9565746969329</v>
      </c>
      <c r="D258">
        <f t="shared" si="18"/>
        <v>4739.2429179037808</v>
      </c>
      <c r="E258">
        <f t="shared" si="21"/>
        <v>753403.91028990806</v>
      </c>
      <c r="F258" s="34"/>
    </row>
    <row r="259" spans="1:6" x14ac:dyDescent="0.25">
      <c r="A259" s="34">
        <v>253</v>
      </c>
      <c r="B259">
        <f t="shared" si="19"/>
        <v>9614.1994926007137</v>
      </c>
      <c r="C259">
        <f t="shared" si="20"/>
        <v>4905.4250532887881</v>
      </c>
      <c r="D259">
        <f t="shared" si="18"/>
        <v>4708.7744393119256</v>
      </c>
      <c r="E259">
        <f t="shared" si="21"/>
        <v>748498.48523661925</v>
      </c>
      <c r="F259" s="34"/>
    </row>
    <row r="260" spans="1:6" x14ac:dyDescent="0.25">
      <c r="A260" s="34">
        <v>254</v>
      </c>
      <c r="B260">
        <f t="shared" si="19"/>
        <v>9614.1994926007137</v>
      </c>
      <c r="C260">
        <f t="shared" si="20"/>
        <v>4936.0839598718439</v>
      </c>
      <c r="D260">
        <f t="shared" si="18"/>
        <v>4678.1155327288698</v>
      </c>
      <c r="E260">
        <f t="shared" si="21"/>
        <v>743562.40127674746</v>
      </c>
      <c r="F260" s="34"/>
    </row>
    <row r="261" spans="1:6" x14ac:dyDescent="0.25">
      <c r="A261" s="34">
        <v>255</v>
      </c>
      <c r="B261">
        <f t="shared" si="19"/>
        <v>9614.1994926007137</v>
      </c>
      <c r="C261">
        <f t="shared" si="20"/>
        <v>4966.9344846210424</v>
      </c>
      <c r="D261">
        <f t="shared" si="18"/>
        <v>4647.2650079796713</v>
      </c>
      <c r="E261">
        <f t="shared" si="21"/>
        <v>738595.46679212642</v>
      </c>
      <c r="F261" s="34"/>
    </row>
    <row r="262" spans="1:6" x14ac:dyDescent="0.25">
      <c r="A262" s="34">
        <v>256</v>
      </c>
      <c r="B262">
        <f t="shared" si="19"/>
        <v>9614.1994926007137</v>
      </c>
      <c r="C262">
        <f t="shared" si="20"/>
        <v>4997.9778251499238</v>
      </c>
      <c r="D262">
        <f t="shared" si="18"/>
        <v>4616.2216674507899</v>
      </c>
      <c r="E262">
        <f t="shared" si="21"/>
        <v>733597.48896697653</v>
      </c>
      <c r="F262" s="1"/>
    </row>
    <row r="263" spans="1:6" x14ac:dyDescent="0.25">
      <c r="A263" s="34">
        <v>257</v>
      </c>
      <c r="B263">
        <f t="shared" si="19"/>
        <v>9614.1994926007137</v>
      </c>
      <c r="C263">
        <f t="shared" si="20"/>
        <v>5029.2151865571104</v>
      </c>
      <c r="D263">
        <f t="shared" si="18"/>
        <v>4584.9843060436033</v>
      </c>
      <c r="E263">
        <f t="shared" si="21"/>
        <v>728568.27378041937</v>
      </c>
      <c r="F263" s="34"/>
    </row>
    <row r="264" spans="1:6" x14ac:dyDescent="0.25">
      <c r="A264" s="34">
        <v>258</v>
      </c>
      <c r="B264">
        <f t="shared" si="19"/>
        <v>9614.1994926007137</v>
      </c>
      <c r="C264">
        <f t="shared" si="20"/>
        <v>5060.6477814730924</v>
      </c>
      <c r="D264">
        <f t="shared" ref="D264:D327" si="22">E263*$D$2/12</f>
        <v>4553.5517111276213</v>
      </c>
      <c r="E264">
        <f t="shared" si="21"/>
        <v>723507.62599894626</v>
      </c>
      <c r="F264" s="34"/>
    </row>
    <row r="265" spans="1:6" x14ac:dyDescent="0.25">
      <c r="A265" s="34">
        <v>259</v>
      </c>
      <c r="B265">
        <f t="shared" si="19"/>
        <v>9614.1994926007137</v>
      </c>
      <c r="C265">
        <f t="shared" si="20"/>
        <v>5092.2768301073002</v>
      </c>
      <c r="D265">
        <f t="shared" si="22"/>
        <v>4521.9226624934136</v>
      </c>
      <c r="E265">
        <f t="shared" si="21"/>
        <v>718415.34916883893</v>
      </c>
      <c r="F265" s="34"/>
    </row>
    <row r="266" spans="1:6" x14ac:dyDescent="0.25">
      <c r="A266" s="34">
        <v>260</v>
      </c>
      <c r="B266">
        <f t="shared" si="19"/>
        <v>9614.1994926007137</v>
      </c>
      <c r="C266">
        <f t="shared" si="20"/>
        <v>5124.1035602954707</v>
      </c>
      <c r="D266">
        <f t="shared" si="22"/>
        <v>4490.095932305243</v>
      </c>
      <c r="E266">
        <f t="shared" si="21"/>
        <v>713291.24560854351</v>
      </c>
      <c r="F266" s="34"/>
    </row>
    <row r="267" spans="1:6" x14ac:dyDescent="0.25">
      <c r="A267" s="34">
        <v>261</v>
      </c>
      <c r="B267">
        <f t="shared" si="19"/>
        <v>9614.1994926007137</v>
      </c>
      <c r="C267">
        <f t="shared" si="20"/>
        <v>5156.1292075473166</v>
      </c>
      <c r="D267">
        <f t="shared" si="22"/>
        <v>4458.0702850533971</v>
      </c>
      <c r="E267">
        <f t="shared" si="21"/>
        <v>708135.11640099622</v>
      </c>
      <c r="F267" s="34"/>
    </row>
    <row r="268" spans="1:6" x14ac:dyDescent="0.25">
      <c r="A268" s="34">
        <v>262</v>
      </c>
      <c r="B268">
        <f t="shared" si="19"/>
        <v>9614.1994926007137</v>
      </c>
      <c r="C268">
        <f t="shared" si="20"/>
        <v>5188.3550150944875</v>
      </c>
      <c r="D268">
        <f t="shared" si="22"/>
        <v>4425.8444775062262</v>
      </c>
      <c r="E268">
        <f t="shared" si="21"/>
        <v>702946.76138590171</v>
      </c>
      <c r="F268" s="34"/>
    </row>
    <row r="269" spans="1:6" x14ac:dyDescent="0.25">
      <c r="A269" s="34">
        <v>263</v>
      </c>
      <c r="B269">
        <f t="shared" si="19"/>
        <v>9614.1994926007137</v>
      </c>
      <c r="C269">
        <f t="shared" si="20"/>
        <v>5220.7822339388285</v>
      </c>
      <c r="D269">
        <f t="shared" si="22"/>
        <v>4393.4172586618852</v>
      </c>
      <c r="E269">
        <f t="shared" si="21"/>
        <v>697725.97915196291</v>
      </c>
      <c r="F269" s="34"/>
    </row>
    <row r="270" spans="1:6" x14ac:dyDescent="0.25">
      <c r="A270" s="34">
        <v>264</v>
      </c>
      <c r="B270">
        <f t="shared" si="19"/>
        <v>9614.1994926007137</v>
      </c>
      <c r="C270">
        <f t="shared" si="20"/>
        <v>5253.4121229009461</v>
      </c>
      <c r="D270">
        <f t="shared" si="22"/>
        <v>4360.7873696997676</v>
      </c>
      <c r="E270">
        <f t="shared" si="21"/>
        <v>692472.56702906196</v>
      </c>
      <c r="F270" s="34"/>
    </row>
    <row r="271" spans="1:6" x14ac:dyDescent="0.25">
      <c r="A271" s="34">
        <v>265</v>
      </c>
      <c r="B271">
        <f t="shared" si="19"/>
        <v>9614.1994926007137</v>
      </c>
      <c r="C271">
        <f t="shared" si="20"/>
        <v>5286.2459486690768</v>
      </c>
      <c r="D271">
        <f t="shared" si="22"/>
        <v>4327.9535439316369</v>
      </c>
      <c r="E271">
        <f t="shared" si="21"/>
        <v>687186.32108039293</v>
      </c>
      <c r="F271" s="34"/>
    </row>
    <row r="272" spans="1:6" x14ac:dyDescent="0.25">
      <c r="A272" s="34">
        <v>266</v>
      </c>
      <c r="B272">
        <f t="shared" si="19"/>
        <v>9614.1994926007137</v>
      </c>
      <c r="C272">
        <f t="shared" si="20"/>
        <v>5319.2849858482577</v>
      </c>
      <c r="D272">
        <f t="shared" si="22"/>
        <v>4294.914506752456</v>
      </c>
      <c r="E272">
        <f t="shared" si="21"/>
        <v>681867.03609454469</v>
      </c>
      <c r="F272" s="34"/>
    </row>
    <row r="273" spans="1:6" x14ac:dyDescent="0.25">
      <c r="A273" s="34">
        <v>267</v>
      </c>
      <c r="B273">
        <f t="shared" si="19"/>
        <v>9614.1994926007137</v>
      </c>
      <c r="C273">
        <f t="shared" si="20"/>
        <v>5352.53051700981</v>
      </c>
      <c r="D273">
        <f t="shared" si="22"/>
        <v>4261.6689755909038</v>
      </c>
      <c r="E273">
        <f t="shared" si="21"/>
        <v>676514.5055775349</v>
      </c>
      <c r="F273" s="34"/>
    </row>
    <row r="274" spans="1:6" x14ac:dyDescent="0.25">
      <c r="A274" s="34">
        <v>268</v>
      </c>
      <c r="B274">
        <f t="shared" si="19"/>
        <v>9614.1994926007137</v>
      </c>
      <c r="C274">
        <f t="shared" si="20"/>
        <v>5385.9838327411208</v>
      </c>
      <c r="D274">
        <f t="shared" si="22"/>
        <v>4228.215659859593</v>
      </c>
      <c r="E274">
        <f t="shared" si="21"/>
        <v>671128.52174479375</v>
      </c>
      <c r="F274" s="34"/>
    </row>
    <row r="275" spans="1:6" x14ac:dyDescent="0.25">
      <c r="A275" s="34">
        <v>269</v>
      </c>
      <c r="B275">
        <f t="shared" si="19"/>
        <v>9614.1994926007137</v>
      </c>
      <c r="C275">
        <f t="shared" si="20"/>
        <v>5419.6462316957532</v>
      </c>
      <c r="D275">
        <f t="shared" si="22"/>
        <v>4194.5532609049606</v>
      </c>
      <c r="E275">
        <f t="shared" si="21"/>
        <v>665708.87551309797</v>
      </c>
      <c r="F275" s="1"/>
    </row>
    <row r="276" spans="1:6" x14ac:dyDescent="0.25">
      <c r="A276" s="34">
        <v>270</v>
      </c>
      <c r="B276">
        <f t="shared" si="19"/>
        <v>9614.1994926007137</v>
      </c>
      <c r="C276">
        <f t="shared" si="20"/>
        <v>5453.5190206438519</v>
      </c>
      <c r="D276">
        <f t="shared" si="22"/>
        <v>4160.6804719568618</v>
      </c>
      <c r="E276">
        <f t="shared" si="21"/>
        <v>660255.35649245407</v>
      </c>
      <c r="F276" s="1"/>
    </row>
    <row r="277" spans="1:6" x14ac:dyDescent="0.25">
      <c r="A277" s="34">
        <v>271</v>
      </c>
      <c r="B277">
        <f t="shared" si="19"/>
        <v>9614.1994926007137</v>
      </c>
      <c r="C277">
        <f t="shared" si="20"/>
        <v>5487.6035145228761</v>
      </c>
      <c r="D277">
        <f t="shared" si="22"/>
        <v>4126.5959780778376</v>
      </c>
      <c r="E277">
        <f t="shared" si="21"/>
        <v>654767.75297793117</v>
      </c>
      <c r="F277" s="34"/>
    </row>
    <row r="278" spans="1:6" x14ac:dyDescent="0.25">
      <c r="A278" s="34">
        <v>272</v>
      </c>
      <c r="B278">
        <f t="shared" si="19"/>
        <v>9614.1994926007137</v>
      </c>
      <c r="C278">
        <f t="shared" si="20"/>
        <v>5521.9010364886435</v>
      </c>
      <c r="D278">
        <f t="shared" si="22"/>
        <v>4092.2984561120697</v>
      </c>
      <c r="E278">
        <f t="shared" si="21"/>
        <v>649245.85194144258</v>
      </c>
      <c r="F278" s="34"/>
    </row>
    <row r="279" spans="1:6" x14ac:dyDescent="0.25">
      <c r="A279" s="34">
        <v>273</v>
      </c>
      <c r="B279">
        <f t="shared" si="19"/>
        <v>9614.1994926007137</v>
      </c>
      <c r="C279">
        <f t="shared" si="20"/>
        <v>5556.4129179666979</v>
      </c>
      <c r="D279">
        <f t="shared" si="22"/>
        <v>4057.7865746340158</v>
      </c>
      <c r="E279">
        <f t="shared" si="21"/>
        <v>643689.43902347586</v>
      </c>
      <c r="F279" s="34"/>
    </row>
    <row r="280" spans="1:6" x14ac:dyDescent="0.25">
      <c r="A280" s="34">
        <v>274</v>
      </c>
      <c r="B280">
        <f t="shared" si="19"/>
        <v>9614.1994926007137</v>
      </c>
      <c r="C280">
        <f t="shared" si="20"/>
        <v>5591.1404987039896</v>
      </c>
      <c r="D280">
        <f t="shared" si="22"/>
        <v>4023.0589938967241</v>
      </c>
      <c r="E280">
        <f t="shared" si="21"/>
        <v>638098.29852477182</v>
      </c>
      <c r="F280" s="34"/>
    </row>
    <row r="281" spans="1:6" x14ac:dyDescent="0.25">
      <c r="A281" s="34">
        <v>275</v>
      </c>
      <c r="B281">
        <f t="shared" si="19"/>
        <v>9614.1994926007137</v>
      </c>
      <c r="C281">
        <f t="shared" si="20"/>
        <v>5626.0851268208899</v>
      </c>
      <c r="D281">
        <f t="shared" si="22"/>
        <v>3988.1143657798239</v>
      </c>
      <c r="E281">
        <f t="shared" si="21"/>
        <v>632472.21339795098</v>
      </c>
      <c r="F281" s="34"/>
    </row>
    <row r="282" spans="1:6" x14ac:dyDescent="0.25">
      <c r="A282" s="34">
        <v>276</v>
      </c>
      <c r="B282">
        <f t="shared" si="19"/>
        <v>9614.1994926007137</v>
      </c>
      <c r="C282">
        <f t="shared" si="20"/>
        <v>5661.2481588635201</v>
      </c>
      <c r="D282">
        <f t="shared" si="22"/>
        <v>3952.9513337371936</v>
      </c>
      <c r="E282">
        <f t="shared" si="21"/>
        <v>626810.96523908747</v>
      </c>
      <c r="F282" s="34"/>
    </row>
    <row r="283" spans="1:6" x14ac:dyDescent="0.25">
      <c r="A283" s="34">
        <v>277</v>
      </c>
      <c r="B283">
        <f t="shared" si="19"/>
        <v>9614.1994926007137</v>
      </c>
      <c r="C283">
        <f t="shared" si="20"/>
        <v>5696.6309598564167</v>
      </c>
      <c r="D283">
        <f t="shared" si="22"/>
        <v>3917.5685327442966</v>
      </c>
      <c r="E283">
        <f t="shared" si="21"/>
        <v>621114.33427923103</v>
      </c>
      <c r="F283" s="34"/>
    </row>
    <row r="284" spans="1:6" x14ac:dyDescent="0.25">
      <c r="A284" s="34">
        <v>278</v>
      </c>
      <c r="B284">
        <f t="shared" si="19"/>
        <v>9614.1994926007137</v>
      </c>
      <c r="C284">
        <f t="shared" si="20"/>
        <v>5732.2349033555201</v>
      </c>
      <c r="D284">
        <f t="shared" si="22"/>
        <v>3881.9645892451936</v>
      </c>
      <c r="E284">
        <f t="shared" si="21"/>
        <v>615382.09937587555</v>
      </c>
      <c r="F284" s="34"/>
    </row>
    <row r="285" spans="1:6" x14ac:dyDescent="0.25">
      <c r="A285" s="34">
        <v>279</v>
      </c>
      <c r="B285">
        <f t="shared" si="19"/>
        <v>9614.1994926007137</v>
      </c>
      <c r="C285">
        <f t="shared" si="20"/>
        <v>5768.0613715014915</v>
      </c>
      <c r="D285">
        <f t="shared" si="22"/>
        <v>3846.1381210992222</v>
      </c>
      <c r="E285">
        <f t="shared" si="21"/>
        <v>609614.03800437402</v>
      </c>
      <c r="F285" s="34"/>
    </row>
    <row r="286" spans="1:6" x14ac:dyDescent="0.25">
      <c r="A286" s="34">
        <v>280</v>
      </c>
      <c r="B286">
        <f t="shared" si="19"/>
        <v>9614.1994926007137</v>
      </c>
      <c r="C286">
        <f t="shared" si="20"/>
        <v>5804.1117550733761</v>
      </c>
      <c r="D286">
        <f t="shared" si="22"/>
        <v>3810.0877375273376</v>
      </c>
      <c r="E286">
        <f t="shared" si="21"/>
        <v>603809.9262493006</v>
      </c>
      <c r="F286" s="34"/>
    </row>
    <row r="287" spans="1:6" x14ac:dyDescent="0.25">
      <c r="A287" s="34">
        <v>281</v>
      </c>
      <c r="B287">
        <f t="shared" si="19"/>
        <v>9614.1994926007137</v>
      </c>
      <c r="C287">
        <f t="shared" si="20"/>
        <v>5840.3874535425857</v>
      </c>
      <c r="D287">
        <f t="shared" si="22"/>
        <v>3773.8120390581284</v>
      </c>
      <c r="E287">
        <f t="shared" si="21"/>
        <v>597969.53879575804</v>
      </c>
      <c r="F287" s="34"/>
    </row>
    <row r="288" spans="1:6" x14ac:dyDescent="0.25">
      <c r="A288" s="34">
        <v>282</v>
      </c>
      <c r="B288">
        <f t="shared" si="19"/>
        <v>9614.1994926007137</v>
      </c>
      <c r="C288">
        <f t="shared" si="20"/>
        <v>5876.8898751272263</v>
      </c>
      <c r="D288">
        <f t="shared" si="22"/>
        <v>3737.3096174734874</v>
      </c>
      <c r="E288">
        <f t="shared" si="21"/>
        <v>592092.6489206308</v>
      </c>
      <c r="F288" s="34"/>
    </row>
    <row r="289" spans="1:6" x14ac:dyDescent="0.25">
      <c r="A289" s="34">
        <v>283</v>
      </c>
      <c r="B289">
        <f t="shared" si="19"/>
        <v>9614.1994926007137</v>
      </c>
      <c r="C289">
        <f t="shared" si="20"/>
        <v>5913.6204368467716</v>
      </c>
      <c r="D289">
        <f t="shared" si="22"/>
        <v>3700.5790557539422</v>
      </c>
      <c r="E289">
        <f t="shared" si="21"/>
        <v>586179.02848378406</v>
      </c>
      <c r="F289" s="1"/>
    </row>
    <row r="290" spans="1:6" x14ac:dyDescent="0.25">
      <c r="A290" s="34">
        <v>284</v>
      </c>
      <c r="B290">
        <f t="shared" si="19"/>
        <v>9614.1994926007137</v>
      </c>
      <c r="C290">
        <f t="shared" si="20"/>
        <v>5950.5805645770633</v>
      </c>
      <c r="D290">
        <f t="shared" si="22"/>
        <v>3663.6189280236504</v>
      </c>
      <c r="E290">
        <f t="shared" si="21"/>
        <v>580228.44791920704</v>
      </c>
      <c r="F290" s="34"/>
    </row>
    <row r="291" spans="1:6" x14ac:dyDescent="0.25">
      <c r="A291" s="34">
        <v>285</v>
      </c>
      <c r="B291">
        <f t="shared" si="19"/>
        <v>9614.1994926007137</v>
      </c>
      <c r="C291">
        <f t="shared" si="20"/>
        <v>5987.7716931056693</v>
      </c>
      <c r="D291">
        <f t="shared" si="22"/>
        <v>3626.4277994950439</v>
      </c>
      <c r="E291">
        <f t="shared" si="21"/>
        <v>574240.67622610135</v>
      </c>
      <c r="F291" s="34"/>
    </row>
    <row r="292" spans="1:6" x14ac:dyDescent="0.25">
      <c r="A292" s="34">
        <v>286</v>
      </c>
      <c r="B292">
        <f t="shared" si="19"/>
        <v>9614.1994926007137</v>
      </c>
      <c r="C292">
        <f t="shared" si="20"/>
        <v>6025.1952661875803</v>
      </c>
      <c r="D292">
        <f t="shared" si="22"/>
        <v>3589.0042264131334</v>
      </c>
      <c r="E292">
        <f t="shared" si="21"/>
        <v>568215.48095991381</v>
      </c>
      <c r="F292" s="34"/>
    </row>
    <row r="293" spans="1:6" x14ac:dyDescent="0.25">
      <c r="A293" s="34">
        <v>287</v>
      </c>
      <c r="B293">
        <f t="shared" si="19"/>
        <v>9614.1994926007137</v>
      </c>
      <c r="C293">
        <f t="shared" si="20"/>
        <v>6062.8527366012531</v>
      </c>
      <c r="D293">
        <f t="shared" si="22"/>
        <v>3551.346755999461</v>
      </c>
      <c r="E293">
        <f t="shared" si="21"/>
        <v>562152.62822331255</v>
      </c>
      <c r="F293" s="34"/>
    </row>
    <row r="294" spans="1:6" x14ac:dyDescent="0.25">
      <c r="A294" s="34">
        <v>288</v>
      </c>
      <c r="B294">
        <f t="shared" si="19"/>
        <v>9614.1994926007137</v>
      </c>
      <c r="C294">
        <f t="shared" si="20"/>
        <v>6100.7455662050106</v>
      </c>
      <c r="D294">
        <f t="shared" si="22"/>
        <v>3513.4539263957031</v>
      </c>
      <c r="E294">
        <f t="shared" si="21"/>
        <v>556051.88265710755</v>
      </c>
      <c r="F294" s="34"/>
    </row>
    <row r="295" spans="1:6" x14ac:dyDescent="0.25">
      <c r="A295" s="34">
        <v>289</v>
      </c>
      <c r="B295">
        <f t="shared" si="19"/>
        <v>9614.1994926007137</v>
      </c>
      <c r="C295">
        <f t="shared" si="20"/>
        <v>6138.8752259937919</v>
      </c>
      <c r="D295">
        <f t="shared" si="22"/>
        <v>3475.3242666069218</v>
      </c>
      <c r="E295">
        <f t="shared" si="21"/>
        <v>549913.00743111374</v>
      </c>
      <c r="F295" s="34"/>
    </row>
    <row r="296" spans="1:6" x14ac:dyDescent="0.25">
      <c r="A296" s="34">
        <v>290</v>
      </c>
      <c r="B296">
        <f t="shared" si="19"/>
        <v>9614.1994926007137</v>
      </c>
      <c r="C296">
        <f t="shared" si="20"/>
        <v>6177.2431961562525</v>
      </c>
      <c r="D296">
        <f t="shared" si="22"/>
        <v>3436.9562964444608</v>
      </c>
      <c r="E296">
        <f t="shared" si="21"/>
        <v>543735.76423495752</v>
      </c>
      <c r="F296" s="34"/>
    </row>
    <row r="297" spans="1:6" x14ac:dyDescent="0.25">
      <c r="A297" s="34">
        <v>291</v>
      </c>
      <c r="B297">
        <f t="shared" si="19"/>
        <v>9614.1994926007137</v>
      </c>
      <c r="C297">
        <f t="shared" si="20"/>
        <v>6215.8509661322296</v>
      </c>
      <c r="D297">
        <f t="shared" si="22"/>
        <v>3398.3485264684841</v>
      </c>
      <c r="E297">
        <f t="shared" si="21"/>
        <v>537519.91326882527</v>
      </c>
      <c r="F297" s="34"/>
    </row>
    <row r="298" spans="1:6" x14ac:dyDescent="0.25">
      <c r="A298" s="34">
        <v>292</v>
      </c>
      <c r="B298">
        <f t="shared" si="19"/>
        <v>9614.1994926007137</v>
      </c>
      <c r="C298">
        <f t="shared" si="20"/>
        <v>6254.7000346705554</v>
      </c>
      <c r="D298">
        <f t="shared" si="22"/>
        <v>3359.4994579301579</v>
      </c>
      <c r="E298">
        <f t="shared" si="21"/>
        <v>531265.21323415474</v>
      </c>
      <c r="F298" s="34"/>
    </row>
    <row r="299" spans="1:6" x14ac:dyDescent="0.25">
      <c r="A299" s="34">
        <v>293</v>
      </c>
      <c r="B299">
        <f t="shared" si="19"/>
        <v>9614.1994926007137</v>
      </c>
      <c r="C299">
        <f t="shared" si="20"/>
        <v>6293.7919098872462</v>
      </c>
      <c r="D299">
        <f t="shared" si="22"/>
        <v>3320.407582713467</v>
      </c>
      <c r="E299">
        <f t="shared" si="21"/>
        <v>524971.42132426752</v>
      </c>
      <c r="F299" s="34"/>
    </row>
    <row r="300" spans="1:6" x14ac:dyDescent="0.25">
      <c r="A300" s="34">
        <v>294</v>
      </c>
      <c r="B300">
        <f t="shared" si="19"/>
        <v>9614.1994926007137</v>
      </c>
      <c r="C300">
        <f t="shared" si="20"/>
        <v>6333.1281093240414</v>
      </c>
      <c r="D300">
        <f t="shared" si="22"/>
        <v>3281.0713832766719</v>
      </c>
      <c r="E300">
        <f t="shared" si="21"/>
        <v>518638.29321494349</v>
      </c>
      <c r="F300" s="34"/>
    </row>
    <row r="301" spans="1:6" x14ac:dyDescent="0.25">
      <c r="A301" s="34">
        <v>295</v>
      </c>
      <c r="B301">
        <f t="shared" si="19"/>
        <v>9614.1994926007137</v>
      </c>
      <c r="C301">
        <f t="shared" si="20"/>
        <v>6372.7101600073165</v>
      </c>
      <c r="D301">
        <f t="shared" si="22"/>
        <v>3241.4893325933967</v>
      </c>
      <c r="E301">
        <f t="shared" si="21"/>
        <v>512265.5830549362</v>
      </c>
      <c r="F301" s="34"/>
    </row>
    <row r="302" spans="1:6" x14ac:dyDescent="0.25">
      <c r="A302" s="34">
        <v>296</v>
      </c>
      <c r="B302">
        <f t="shared" si="19"/>
        <v>9614.1994926007137</v>
      </c>
      <c r="C302">
        <f t="shared" si="20"/>
        <v>6412.5395985073628</v>
      </c>
      <c r="D302">
        <f t="shared" si="22"/>
        <v>3201.6598940933509</v>
      </c>
      <c r="E302">
        <f t="shared" si="21"/>
        <v>505853.04345642886</v>
      </c>
      <c r="F302" s="1"/>
    </row>
    <row r="303" spans="1:6" x14ac:dyDescent="0.25">
      <c r="A303" s="34">
        <v>297</v>
      </c>
      <c r="B303">
        <f t="shared" si="19"/>
        <v>9614.1994926007137</v>
      </c>
      <c r="C303">
        <f t="shared" si="20"/>
        <v>6452.6179709980333</v>
      </c>
      <c r="D303">
        <f t="shared" si="22"/>
        <v>3161.5815216026804</v>
      </c>
      <c r="E303">
        <f t="shared" si="21"/>
        <v>499400.42548543081</v>
      </c>
      <c r="F303" s="1"/>
    </row>
    <row r="304" spans="1:6" x14ac:dyDescent="0.25">
      <c r="A304" s="34">
        <v>298</v>
      </c>
      <c r="B304">
        <f t="shared" si="19"/>
        <v>9614.1994926007137</v>
      </c>
      <c r="C304">
        <f t="shared" si="20"/>
        <v>6492.9468333167715</v>
      </c>
      <c r="D304">
        <f t="shared" si="22"/>
        <v>3121.2526592839422</v>
      </c>
      <c r="E304">
        <f t="shared" si="21"/>
        <v>492907.47865211405</v>
      </c>
      <c r="F304" s="34"/>
    </row>
    <row r="305" spans="1:6" x14ac:dyDescent="0.25">
      <c r="A305" s="34">
        <v>299</v>
      </c>
      <c r="B305">
        <f t="shared" si="19"/>
        <v>9614.1994926007137</v>
      </c>
      <c r="C305">
        <f t="shared" si="20"/>
        <v>6533.5277510250016</v>
      </c>
      <c r="D305">
        <f t="shared" si="22"/>
        <v>3080.6717415757125</v>
      </c>
      <c r="E305">
        <f t="shared" si="21"/>
        <v>486373.95090108906</v>
      </c>
      <c r="F305" s="34"/>
    </row>
    <row r="306" spans="1:6" x14ac:dyDescent="0.25">
      <c r="A306" s="34">
        <v>300</v>
      </c>
      <c r="B306">
        <f t="shared" si="19"/>
        <v>9614.1994926007137</v>
      </c>
      <c r="C306">
        <f t="shared" si="20"/>
        <v>6574.3622994689067</v>
      </c>
      <c r="D306">
        <f t="shared" si="22"/>
        <v>3039.8371931318065</v>
      </c>
      <c r="E306">
        <f t="shared" si="21"/>
        <v>479799.58860162017</v>
      </c>
      <c r="F306" s="34"/>
    </row>
    <row r="307" spans="1:6" x14ac:dyDescent="0.25">
      <c r="A307" s="34">
        <v>301</v>
      </c>
      <c r="B307">
        <f t="shared" si="19"/>
        <v>9614.1994926007137</v>
      </c>
      <c r="C307">
        <f t="shared" si="20"/>
        <v>6615.4520638405884</v>
      </c>
      <c r="D307">
        <f t="shared" si="22"/>
        <v>2998.7474287601258</v>
      </c>
      <c r="E307">
        <f t="shared" si="21"/>
        <v>473184.13653777959</v>
      </c>
      <c r="F307" s="34"/>
    </row>
    <row r="308" spans="1:6" x14ac:dyDescent="0.25">
      <c r="A308" s="34">
        <v>302</v>
      </c>
      <c r="B308">
        <f t="shared" si="19"/>
        <v>9614.1994926007137</v>
      </c>
      <c r="C308">
        <f t="shared" si="20"/>
        <v>6656.7986392395906</v>
      </c>
      <c r="D308">
        <f t="shared" si="22"/>
        <v>2957.4008533611227</v>
      </c>
      <c r="E308">
        <f t="shared" si="21"/>
        <v>466527.33789854002</v>
      </c>
      <c r="F308" s="34"/>
    </row>
    <row r="309" spans="1:6" x14ac:dyDescent="0.25">
      <c r="A309" s="34">
        <v>303</v>
      </c>
      <c r="B309">
        <f t="shared" si="19"/>
        <v>9614.1994926007137</v>
      </c>
      <c r="C309">
        <f t="shared" si="20"/>
        <v>6698.4036307348379</v>
      </c>
      <c r="D309">
        <f t="shared" si="22"/>
        <v>2915.7958618658754</v>
      </c>
      <c r="E309">
        <f t="shared" si="21"/>
        <v>459828.93426780519</v>
      </c>
      <c r="F309" s="34"/>
    </row>
    <row r="310" spans="1:6" x14ac:dyDescent="0.25">
      <c r="A310" s="34">
        <v>304</v>
      </c>
      <c r="B310">
        <f t="shared" ref="B310:B366" si="23">IF(E309&gt;$F$1,$F$1,IF(E309&gt;0,(E309+D310),0))</f>
        <v>9614.1994926007137</v>
      </c>
      <c r="C310">
        <f t="shared" ref="C310:C366" si="24">B310-D310</f>
        <v>6740.2686534269305</v>
      </c>
      <c r="D310">
        <f t="shared" si="22"/>
        <v>2873.9308391737827</v>
      </c>
      <c r="E310">
        <f t="shared" ref="E310:E366" si="25">E309-C310</f>
        <v>453088.66561437829</v>
      </c>
      <c r="F310" s="34"/>
    </row>
    <row r="311" spans="1:6" x14ac:dyDescent="0.25">
      <c r="A311" s="34">
        <v>305</v>
      </c>
      <c r="B311">
        <f t="shared" si="23"/>
        <v>9614.1994926007137</v>
      </c>
      <c r="C311">
        <f t="shared" si="24"/>
        <v>6782.3953325108487</v>
      </c>
      <c r="D311">
        <f t="shared" si="22"/>
        <v>2831.8041600898646</v>
      </c>
      <c r="E311">
        <f t="shared" si="25"/>
        <v>446306.27028186742</v>
      </c>
      <c r="F311" s="34"/>
    </row>
    <row r="312" spans="1:6" x14ac:dyDescent="0.25">
      <c r="A312" s="34">
        <v>306</v>
      </c>
      <c r="B312">
        <f t="shared" si="23"/>
        <v>9614.1994926007137</v>
      </c>
      <c r="C312">
        <f t="shared" si="24"/>
        <v>6824.785303339042</v>
      </c>
      <c r="D312">
        <f t="shared" si="22"/>
        <v>2789.4141892616713</v>
      </c>
      <c r="E312">
        <f t="shared" si="25"/>
        <v>439481.48497852834</v>
      </c>
      <c r="F312" s="34"/>
    </row>
    <row r="313" spans="1:6" x14ac:dyDescent="0.25">
      <c r="A313" s="34">
        <v>307</v>
      </c>
      <c r="B313">
        <f t="shared" si="23"/>
        <v>9614.1994926007137</v>
      </c>
      <c r="C313">
        <f t="shared" si="24"/>
        <v>6867.4402114849108</v>
      </c>
      <c r="D313">
        <f t="shared" si="22"/>
        <v>2746.7592811158024</v>
      </c>
      <c r="E313">
        <f t="shared" si="25"/>
        <v>432614.04476704344</v>
      </c>
      <c r="F313" s="34"/>
    </row>
    <row r="314" spans="1:6" x14ac:dyDescent="0.25">
      <c r="A314" s="34">
        <v>308</v>
      </c>
      <c r="B314">
        <f t="shared" si="23"/>
        <v>9614.1994926007137</v>
      </c>
      <c r="C314">
        <f t="shared" si="24"/>
        <v>6910.3617128066926</v>
      </c>
      <c r="D314">
        <f t="shared" si="22"/>
        <v>2703.8377797940216</v>
      </c>
      <c r="E314">
        <f t="shared" si="25"/>
        <v>425703.68305423675</v>
      </c>
      <c r="F314" s="34"/>
    </row>
    <row r="315" spans="1:6" x14ac:dyDescent="0.25">
      <c r="A315" s="34">
        <v>309</v>
      </c>
      <c r="B315">
        <f t="shared" si="23"/>
        <v>9614.1994926007137</v>
      </c>
      <c r="C315">
        <f t="shared" si="24"/>
        <v>6953.551473511734</v>
      </c>
      <c r="D315">
        <f t="shared" si="22"/>
        <v>2660.6480190889797</v>
      </c>
      <c r="E315">
        <f t="shared" si="25"/>
        <v>418750.13158072502</v>
      </c>
      <c r="F315" s="34"/>
    </row>
    <row r="316" spans="1:6" x14ac:dyDescent="0.25">
      <c r="A316" s="34">
        <v>310</v>
      </c>
      <c r="B316">
        <f t="shared" si="23"/>
        <v>9614.1994926007137</v>
      </c>
      <c r="C316">
        <f t="shared" si="24"/>
        <v>6997.0111702211825</v>
      </c>
      <c r="D316">
        <f t="shared" si="22"/>
        <v>2617.1883223795312</v>
      </c>
      <c r="E316">
        <f t="shared" si="25"/>
        <v>411753.12041050382</v>
      </c>
      <c r="F316" s="1"/>
    </row>
    <row r="317" spans="1:6" x14ac:dyDescent="0.25">
      <c r="A317" s="34">
        <v>311</v>
      </c>
      <c r="B317">
        <f t="shared" si="23"/>
        <v>9614.1994926007137</v>
      </c>
      <c r="C317">
        <f t="shared" si="24"/>
        <v>7040.7424900350652</v>
      </c>
      <c r="D317">
        <f t="shared" si="22"/>
        <v>2573.457002565649</v>
      </c>
      <c r="E317">
        <f t="shared" si="25"/>
        <v>404712.37792046875</v>
      </c>
      <c r="F317" s="34"/>
    </row>
    <row r="318" spans="1:6" x14ac:dyDescent="0.25">
      <c r="A318" s="34">
        <v>312</v>
      </c>
      <c r="B318">
        <f t="shared" si="23"/>
        <v>9614.1994926007137</v>
      </c>
      <c r="C318">
        <f t="shared" si="24"/>
        <v>7084.7471305977842</v>
      </c>
      <c r="D318">
        <f t="shared" si="22"/>
        <v>2529.4523620029295</v>
      </c>
      <c r="E318">
        <f t="shared" si="25"/>
        <v>397627.63078987098</v>
      </c>
      <c r="F318" s="34"/>
    </row>
    <row r="319" spans="1:6" x14ac:dyDescent="0.25">
      <c r="A319" s="34">
        <v>313</v>
      </c>
      <c r="B319">
        <f t="shared" si="23"/>
        <v>9614.1994926007137</v>
      </c>
      <c r="C319">
        <f t="shared" si="24"/>
        <v>7129.0268001640197</v>
      </c>
      <c r="D319">
        <f t="shared" si="22"/>
        <v>2485.1726924366935</v>
      </c>
      <c r="E319">
        <f t="shared" si="25"/>
        <v>390498.60398970696</v>
      </c>
      <c r="F319" s="34"/>
    </row>
    <row r="320" spans="1:6" x14ac:dyDescent="0.25">
      <c r="A320" s="34">
        <v>314</v>
      </c>
      <c r="B320">
        <f t="shared" si="23"/>
        <v>9614.1994926007137</v>
      </c>
      <c r="C320">
        <f t="shared" si="24"/>
        <v>7173.5832176650456</v>
      </c>
      <c r="D320">
        <f t="shared" si="22"/>
        <v>2440.6162749356686</v>
      </c>
      <c r="E320">
        <f t="shared" si="25"/>
        <v>383325.02077204193</v>
      </c>
      <c r="F320" s="34"/>
    </row>
    <row r="321" spans="1:6" x14ac:dyDescent="0.25">
      <c r="A321" s="34">
        <v>315</v>
      </c>
      <c r="B321">
        <f t="shared" si="23"/>
        <v>9614.1994926007137</v>
      </c>
      <c r="C321">
        <f t="shared" si="24"/>
        <v>7218.4181127754518</v>
      </c>
      <c r="D321">
        <f t="shared" si="22"/>
        <v>2395.7813798252619</v>
      </c>
      <c r="E321">
        <f t="shared" si="25"/>
        <v>376106.6026592665</v>
      </c>
      <c r="F321" s="34"/>
    </row>
    <row r="322" spans="1:6" x14ac:dyDescent="0.25">
      <c r="A322" s="34">
        <v>316</v>
      </c>
      <c r="B322">
        <f t="shared" si="23"/>
        <v>9614.1994926007137</v>
      </c>
      <c r="C322">
        <f t="shared" si="24"/>
        <v>7263.5332259802981</v>
      </c>
      <c r="D322">
        <f t="shared" si="22"/>
        <v>2350.6662666204156</v>
      </c>
      <c r="E322">
        <f t="shared" si="25"/>
        <v>368843.0694332862</v>
      </c>
      <c r="F322" s="34"/>
    </row>
    <row r="323" spans="1:6" x14ac:dyDescent="0.25">
      <c r="A323" s="34">
        <v>317</v>
      </c>
      <c r="B323">
        <f t="shared" si="23"/>
        <v>9614.1994926007137</v>
      </c>
      <c r="C323">
        <f t="shared" si="24"/>
        <v>7308.9303086426753</v>
      </c>
      <c r="D323">
        <f t="shared" si="22"/>
        <v>2305.2691839580389</v>
      </c>
      <c r="E323">
        <f t="shared" si="25"/>
        <v>361534.13912464352</v>
      </c>
      <c r="F323" s="34"/>
    </row>
    <row r="324" spans="1:6" x14ac:dyDescent="0.25">
      <c r="A324" s="34">
        <v>318</v>
      </c>
      <c r="B324">
        <f t="shared" si="23"/>
        <v>9614.1994926007137</v>
      </c>
      <c r="C324">
        <f t="shared" si="24"/>
        <v>7354.6111230716924</v>
      </c>
      <c r="D324">
        <f t="shared" si="22"/>
        <v>2259.5883695290217</v>
      </c>
      <c r="E324">
        <f t="shared" si="25"/>
        <v>354179.52800157183</v>
      </c>
      <c r="F324" s="34"/>
    </row>
    <row r="325" spans="1:6" x14ac:dyDescent="0.25">
      <c r="A325" s="34">
        <v>319</v>
      </c>
      <c r="B325">
        <f t="shared" si="23"/>
        <v>9614.1994926007137</v>
      </c>
      <c r="C325">
        <f t="shared" si="24"/>
        <v>7400.5774425908894</v>
      </c>
      <c r="D325">
        <f t="shared" si="22"/>
        <v>2213.6220500098239</v>
      </c>
      <c r="E325">
        <f t="shared" si="25"/>
        <v>346778.95055898093</v>
      </c>
      <c r="F325" s="34"/>
    </row>
    <row r="326" spans="1:6" x14ac:dyDescent="0.25">
      <c r="A326" s="34">
        <v>320</v>
      </c>
      <c r="B326">
        <f t="shared" si="23"/>
        <v>9614.1994926007137</v>
      </c>
      <c r="C326">
        <f t="shared" si="24"/>
        <v>7446.8310516070833</v>
      </c>
      <c r="D326">
        <f t="shared" si="22"/>
        <v>2167.3684409936309</v>
      </c>
      <c r="E326">
        <f t="shared" si="25"/>
        <v>339332.11950737383</v>
      </c>
      <c r="F326" s="34"/>
    </row>
    <row r="327" spans="1:6" x14ac:dyDescent="0.25">
      <c r="A327" s="34">
        <v>321</v>
      </c>
      <c r="B327">
        <f t="shared" si="23"/>
        <v>9614.1994926007137</v>
      </c>
      <c r="C327">
        <f t="shared" si="24"/>
        <v>7493.373745679628</v>
      </c>
      <c r="D327">
        <f t="shared" si="22"/>
        <v>2120.8257469210862</v>
      </c>
      <c r="E327">
        <f t="shared" si="25"/>
        <v>331838.74576169421</v>
      </c>
      <c r="F327" s="34"/>
    </row>
    <row r="328" spans="1:6" x14ac:dyDescent="0.25">
      <c r="A328" s="34">
        <v>322</v>
      </c>
      <c r="B328">
        <f t="shared" si="23"/>
        <v>9614.1994926007137</v>
      </c>
      <c r="C328">
        <f t="shared" si="24"/>
        <v>7540.2073315901252</v>
      </c>
      <c r="D328">
        <f t="shared" ref="D328:D366" si="26">E327*$D$2/12</f>
        <v>2073.9921610105889</v>
      </c>
      <c r="E328">
        <f t="shared" si="25"/>
        <v>324298.53843010409</v>
      </c>
      <c r="F328" s="34"/>
    </row>
    <row r="329" spans="1:6" x14ac:dyDescent="0.25">
      <c r="A329" s="34">
        <v>323</v>
      </c>
      <c r="B329">
        <f t="shared" si="23"/>
        <v>9614.1994926007137</v>
      </c>
      <c r="C329">
        <f t="shared" si="24"/>
        <v>7587.3336274125631</v>
      </c>
      <c r="D329">
        <f t="shared" si="26"/>
        <v>2026.8658651881506</v>
      </c>
      <c r="E329">
        <f t="shared" si="25"/>
        <v>316711.20480269153</v>
      </c>
      <c r="F329" s="1"/>
    </row>
    <row r="330" spans="1:6" x14ac:dyDescent="0.25">
      <c r="A330" s="34">
        <v>324</v>
      </c>
      <c r="B330">
        <f t="shared" si="23"/>
        <v>9614.1994926007137</v>
      </c>
      <c r="C330">
        <f t="shared" si="24"/>
        <v>7634.7544625838918</v>
      </c>
      <c r="D330">
        <f t="shared" si="26"/>
        <v>1979.4450300168219</v>
      </c>
      <c r="E330">
        <f t="shared" si="25"/>
        <v>309076.45034010767</v>
      </c>
      <c r="F330" s="1"/>
    </row>
    <row r="331" spans="1:6" x14ac:dyDescent="0.25">
      <c r="A331" s="34">
        <v>325</v>
      </c>
      <c r="B331">
        <f t="shared" si="23"/>
        <v>9614.1994926007137</v>
      </c>
      <c r="C331">
        <f t="shared" si="24"/>
        <v>7682.4716779750406</v>
      </c>
      <c r="D331">
        <f t="shared" si="26"/>
        <v>1931.7278146256729</v>
      </c>
      <c r="E331">
        <f t="shared" si="25"/>
        <v>301393.97866213263</v>
      </c>
      <c r="F331" s="34"/>
    </row>
    <row r="332" spans="1:6" x14ac:dyDescent="0.25">
      <c r="A332" s="34">
        <v>326</v>
      </c>
      <c r="B332">
        <f t="shared" si="23"/>
        <v>9614.1994926007137</v>
      </c>
      <c r="C332">
        <f t="shared" si="24"/>
        <v>7730.4871259623851</v>
      </c>
      <c r="D332">
        <f t="shared" si="26"/>
        <v>1883.7123666383288</v>
      </c>
      <c r="E332">
        <f t="shared" si="25"/>
        <v>293663.49153617024</v>
      </c>
      <c r="F332" s="34"/>
    </row>
    <row r="333" spans="1:6" x14ac:dyDescent="0.25">
      <c r="A333" s="34">
        <v>327</v>
      </c>
      <c r="B333">
        <f t="shared" si="23"/>
        <v>9614.1994926007137</v>
      </c>
      <c r="C333">
        <f t="shared" si="24"/>
        <v>7778.80267049965</v>
      </c>
      <c r="D333">
        <f t="shared" si="26"/>
        <v>1835.3968221010639</v>
      </c>
      <c r="E333">
        <f t="shared" si="25"/>
        <v>285884.68886567059</v>
      </c>
      <c r="F333" s="34"/>
    </row>
    <row r="334" spans="1:6" x14ac:dyDescent="0.25">
      <c r="A334" s="34">
        <v>328</v>
      </c>
      <c r="B334">
        <f t="shared" si="23"/>
        <v>9614.1994926007137</v>
      </c>
      <c r="C334">
        <f t="shared" si="24"/>
        <v>7827.4201871902724</v>
      </c>
      <c r="D334">
        <f t="shared" si="26"/>
        <v>1786.7793054104411</v>
      </c>
      <c r="E334">
        <f t="shared" si="25"/>
        <v>278057.26867848029</v>
      </c>
      <c r="F334" s="34"/>
    </row>
    <row r="335" spans="1:6" x14ac:dyDescent="0.25">
      <c r="A335" s="34">
        <v>329</v>
      </c>
      <c r="B335">
        <f t="shared" si="23"/>
        <v>9614.1994926007137</v>
      </c>
      <c r="C335">
        <f t="shared" si="24"/>
        <v>7876.3415633602117</v>
      </c>
      <c r="D335">
        <f t="shared" si="26"/>
        <v>1737.8579292405018</v>
      </c>
      <c r="E335">
        <f t="shared" si="25"/>
        <v>270180.92711512011</v>
      </c>
      <c r="F335" s="34"/>
    </row>
    <row r="336" spans="1:6" x14ac:dyDescent="0.25">
      <c r="A336" s="34">
        <v>330</v>
      </c>
      <c r="B336">
        <f t="shared" si="23"/>
        <v>9614.1994926007137</v>
      </c>
      <c r="C336">
        <f t="shared" si="24"/>
        <v>7925.5686981312128</v>
      </c>
      <c r="D336">
        <f t="shared" si="26"/>
        <v>1688.6307944695006</v>
      </c>
      <c r="E336">
        <f t="shared" si="25"/>
        <v>262255.35841698892</v>
      </c>
      <c r="F336" s="34"/>
    </row>
    <row r="337" spans="1:6" x14ac:dyDescent="0.25">
      <c r="A337" s="34">
        <v>331</v>
      </c>
      <c r="B337">
        <f t="shared" si="23"/>
        <v>9614.1994926007137</v>
      </c>
      <c r="C337">
        <f t="shared" si="24"/>
        <v>7975.1035024945331</v>
      </c>
      <c r="D337">
        <f t="shared" si="26"/>
        <v>1639.0959901061806</v>
      </c>
      <c r="E337">
        <f t="shared" si="25"/>
        <v>254280.25491449438</v>
      </c>
      <c r="F337" s="34"/>
    </row>
    <row r="338" spans="1:6" x14ac:dyDescent="0.25">
      <c r="A338" s="34">
        <v>332</v>
      </c>
      <c r="B338">
        <f t="shared" si="23"/>
        <v>9614.1994926007137</v>
      </c>
      <c r="C338">
        <f t="shared" si="24"/>
        <v>8024.9478993851235</v>
      </c>
      <c r="D338">
        <f t="shared" si="26"/>
        <v>1589.25159321559</v>
      </c>
      <c r="E338">
        <f t="shared" si="25"/>
        <v>246255.30701510925</v>
      </c>
      <c r="F338" s="34"/>
    </row>
    <row r="339" spans="1:6" x14ac:dyDescent="0.25">
      <c r="A339" s="34">
        <v>333</v>
      </c>
      <c r="B339">
        <f t="shared" si="23"/>
        <v>9614.1994926007137</v>
      </c>
      <c r="C339">
        <f t="shared" si="24"/>
        <v>8075.1038237562807</v>
      </c>
      <c r="D339">
        <f t="shared" si="26"/>
        <v>1539.0956688444328</v>
      </c>
      <c r="E339">
        <f t="shared" si="25"/>
        <v>238180.20319135298</v>
      </c>
      <c r="F339" s="34"/>
    </row>
    <row r="340" spans="1:6" x14ac:dyDescent="0.25">
      <c r="A340" s="34">
        <v>334</v>
      </c>
      <c r="B340">
        <f t="shared" si="23"/>
        <v>9614.1994926007137</v>
      </c>
      <c r="C340">
        <f t="shared" si="24"/>
        <v>8125.573222654758</v>
      </c>
      <c r="D340">
        <f t="shared" si="26"/>
        <v>1488.626269945956</v>
      </c>
      <c r="E340">
        <f t="shared" si="25"/>
        <v>230054.62996869822</v>
      </c>
      <c r="F340" s="34"/>
    </row>
    <row r="341" spans="1:6" x14ac:dyDescent="0.25">
      <c r="A341" s="34">
        <v>335</v>
      </c>
      <c r="B341">
        <f t="shared" si="23"/>
        <v>9614.1994926007137</v>
      </c>
      <c r="C341">
        <f t="shared" si="24"/>
        <v>8176.3580552963494</v>
      </c>
      <c r="D341">
        <f t="shared" si="26"/>
        <v>1437.841437304364</v>
      </c>
      <c r="E341">
        <f t="shared" si="25"/>
        <v>221878.27191340187</v>
      </c>
      <c r="F341" s="34"/>
    </row>
    <row r="342" spans="1:6" x14ac:dyDescent="0.25">
      <c r="A342" s="34">
        <v>336</v>
      </c>
      <c r="B342">
        <f t="shared" si="23"/>
        <v>9614.1994926007137</v>
      </c>
      <c r="C342">
        <f t="shared" si="24"/>
        <v>8227.4602931419522</v>
      </c>
      <c r="D342">
        <f t="shared" si="26"/>
        <v>1386.7391994587615</v>
      </c>
      <c r="E342">
        <f t="shared" si="25"/>
        <v>213650.81162025992</v>
      </c>
      <c r="F342" s="34"/>
    </row>
    <row r="343" spans="1:6" x14ac:dyDescent="0.25">
      <c r="A343" s="34">
        <v>337</v>
      </c>
      <c r="B343">
        <f t="shared" si="23"/>
        <v>9614.1994926007137</v>
      </c>
      <c r="C343">
        <f t="shared" si="24"/>
        <v>8278.8819199740901</v>
      </c>
      <c r="D343">
        <f t="shared" si="26"/>
        <v>1335.3175726266245</v>
      </c>
      <c r="E343">
        <f t="shared" si="25"/>
        <v>205371.92970028584</v>
      </c>
      <c r="F343" s="1"/>
    </row>
    <row r="344" spans="1:6" x14ac:dyDescent="0.25">
      <c r="A344" s="34">
        <v>338</v>
      </c>
      <c r="B344">
        <f t="shared" si="23"/>
        <v>9614.1994926007137</v>
      </c>
      <c r="C344">
        <f t="shared" si="24"/>
        <v>8330.6249319739272</v>
      </c>
      <c r="D344">
        <f t="shared" si="26"/>
        <v>1283.5745606267865</v>
      </c>
      <c r="E344">
        <f t="shared" si="25"/>
        <v>197041.30476831191</v>
      </c>
      <c r="F344" s="34"/>
    </row>
    <row r="345" spans="1:6" x14ac:dyDescent="0.25">
      <c r="A345" s="34">
        <v>339</v>
      </c>
      <c r="B345">
        <f t="shared" si="23"/>
        <v>9614.1994926007137</v>
      </c>
      <c r="C345">
        <f t="shared" si="24"/>
        <v>8382.6913377987639</v>
      </c>
      <c r="D345">
        <f t="shared" si="26"/>
        <v>1231.5081548019493</v>
      </c>
      <c r="E345">
        <f t="shared" si="25"/>
        <v>188658.61343051316</v>
      </c>
      <c r="F345" s="34"/>
    </row>
    <row r="346" spans="1:6" x14ac:dyDescent="0.25">
      <c r="A346" s="34">
        <v>340</v>
      </c>
      <c r="B346">
        <f t="shared" si="23"/>
        <v>9614.1994926007137</v>
      </c>
      <c r="C346">
        <f t="shared" si="24"/>
        <v>8435.083158660007</v>
      </c>
      <c r="D346">
        <f t="shared" si="26"/>
        <v>1179.1163339407071</v>
      </c>
      <c r="E346">
        <f t="shared" si="25"/>
        <v>180223.53027185315</v>
      </c>
      <c r="F346" s="34"/>
    </row>
    <row r="347" spans="1:6" x14ac:dyDescent="0.25">
      <c r="A347" s="34">
        <v>341</v>
      </c>
      <c r="B347">
        <f t="shared" si="23"/>
        <v>9614.1994926007137</v>
      </c>
      <c r="C347">
        <f t="shared" si="24"/>
        <v>8487.8024284016319</v>
      </c>
      <c r="D347">
        <f t="shared" si="26"/>
        <v>1126.397064199082</v>
      </c>
      <c r="E347">
        <f t="shared" si="25"/>
        <v>171735.72784345152</v>
      </c>
      <c r="F347" s="34"/>
    </row>
    <row r="348" spans="1:6" x14ac:dyDescent="0.25">
      <c r="A348" s="34">
        <v>342</v>
      </c>
      <c r="B348">
        <f t="shared" si="23"/>
        <v>9614.1994926007137</v>
      </c>
      <c r="C348">
        <f t="shared" si="24"/>
        <v>8540.8511935791412</v>
      </c>
      <c r="D348">
        <f t="shared" si="26"/>
        <v>1073.3482990215718</v>
      </c>
      <c r="E348">
        <f t="shared" si="25"/>
        <v>163194.87664987237</v>
      </c>
      <c r="F348" s="34"/>
    </row>
    <row r="349" spans="1:6" x14ac:dyDescent="0.25">
      <c r="A349" s="34">
        <v>343</v>
      </c>
      <c r="B349">
        <f t="shared" si="23"/>
        <v>9614.1994926007137</v>
      </c>
      <c r="C349">
        <f t="shared" si="24"/>
        <v>8594.2315135390108</v>
      </c>
      <c r="D349">
        <f t="shared" si="26"/>
        <v>1019.9679790617023</v>
      </c>
      <c r="E349">
        <f t="shared" si="25"/>
        <v>154600.64513633336</v>
      </c>
      <c r="F349" s="34"/>
    </row>
    <row r="350" spans="1:6" x14ac:dyDescent="0.25">
      <c r="A350" s="34">
        <v>344</v>
      </c>
      <c r="B350">
        <f t="shared" si="23"/>
        <v>9614.1994926007137</v>
      </c>
      <c r="C350">
        <f t="shared" si="24"/>
        <v>8647.9454604986295</v>
      </c>
      <c r="D350">
        <f t="shared" si="26"/>
        <v>966.25403210208344</v>
      </c>
      <c r="E350">
        <f t="shared" si="25"/>
        <v>145952.69967583474</v>
      </c>
      <c r="F350" s="34"/>
    </row>
    <row r="351" spans="1:6" x14ac:dyDescent="0.25">
      <c r="A351" s="34">
        <v>345</v>
      </c>
      <c r="B351">
        <f t="shared" si="23"/>
        <v>9614.1994926007137</v>
      </c>
      <c r="C351">
        <f t="shared" si="24"/>
        <v>8701.9951196267466</v>
      </c>
      <c r="D351">
        <f t="shared" si="26"/>
        <v>912.20437297396711</v>
      </c>
      <c r="E351">
        <f t="shared" si="25"/>
        <v>137250.70455620799</v>
      </c>
      <c r="F351" s="34"/>
    </row>
    <row r="352" spans="1:6" x14ac:dyDescent="0.25">
      <c r="A352" s="34">
        <v>346</v>
      </c>
      <c r="B352">
        <f t="shared" si="23"/>
        <v>9614.1994926007137</v>
      </c>
      <c r="C352">
        <f t="shared" si="24"/>
        <v>8756.3825891244142</v>
      </c>
      <c r="D352">
        <f t="shared" si="26"/>
        <v>857.8169034762999</v>
      </c>
      <c r="E352">
        <f t="shared" si="25"/>
        <v>128494.32196708357</v>
      </c>
      <c r="F352" s="34"/>
    </row>
    <row r="353" spans="1:6" x14ac:dyDescent="0.25">
      <c r="A353" s="34">
        <v>347</v>
      </c>
      <c r="B353">
        <f t="shared" si="23"/>
        <v>9614.1994926007137</v>
      </c>
      <c r="C353">
        <f t="shared" si="24"/>
        <v>8811.1099803064408</v>
      </c>
      <c r="D353">
        <f t="shared" si="26"/>
        <v>803.08951229427237</v>
      </c>
      <c r="E353">
        <f t="shared" si="25"/>
        <v>119683.21198677713</v>
      </c>
      <c r="F353" s="34"/>
    </row>
    <row r="354" spans="1:6" x14ac:dyDescent="0.25">
      <c r="A354" s="34">
        <v>348</v>
      </c>
      <c r="B354">
        <f t="shared" si="23"/>
        <v>9614.1994926007137</v>
      </c>
      <c r="C354">
        <f t="shared" si="24"/>
        <v>8866.1794176833573</v>
      </c>
      <c r="D354">
        <f t="shared" si="26"/>
        <v>748.02007491735696</v>
      </c>
      <c r="E354">
        <f t="shared" si="25"/>
        <v>110817.03256909378</v>
      </c>
      <c r="F354" s="34"/>
    </row>
    <row r="355" spans="1:6" x14ac:dyDescent="0.25">
      <c r="A355" s="34">
        <v>349</v>
      </c>
      <c r="B355">
        <f t="shared" si="23"/>
        <v>9614.1994926007137</v>
      </c>
      <c r="C355">
        <f t="shared" si="24"/>
        <v>8921.5930390438771</v>
      </c>
      <c r="D355">
        <f t="shared" si="26"/>
        <v>692.60645355683607</v>
      </c>
      <c r="E355">
        <f t="shared" si="25"/>
        <v>101895.4395300499</v>
      </c>
      <c r="F355" s="34"/>
    </row>
    <row r="356" spans="1:6" x14ac:dyDescent="0.25">
      <c r="A356" s="34">
        <v>350</v>
      </c>
      <c r="B356">
        <f t="shared" si="23"/>
        <v>9614.1994926007137</v>
      </c>
      <c r="C356">
        <f t="shared" si="24"/>
        <v>8977.3529955379017</v>
      </c>
      <c r="D356">
        <f t="shared" si="26"/>
        <v>636.84649706281186</v>
      </c>
      <c r="E356">
        <f t="shared" si="25"/>
        <v>92918.086534511996</v>
      </c>
      <c r="F356" s="1"/>
    </row>
    <row r="357" spans="1:6" x14ac:dyDescent="0.25">
      <c r="A357" s="34">
        <v>351</v>
      </c>
      <c r="B357">
        <f t="shared" si="23"/>
        <v>9614.1994926007137</v>
      </c>
      <c r="C357">
        <f t="shared" si="24"/>
        <v>9033.461451760013</v>
      </c>
      <c r="D357">
        <f t="shared" si="26"/>
        <v>580.73804084069991</v>
      </c>
      <c r="E357">
        <f t="shared" si="25"/>
        <v>83884.625082751983</v>
      </c>
      <c r="F357" s="1"/>
    </row>
    <row r="358" spans="1:6" x14ac:dyDescent="0.25">
      <c r="A358" s="34">
        <v>352</v>
      </c>
      <c r="B358">
        <f t="shared" si="23"/>
        <v>9614.1994926007137</v>
      </c>
      <c r="C358">
        <f t="shared" si="24"/>
        <v>9089.9205858335135</v>
      </c>
      <c r="D358">
        <f t="shared" si="26"/>
        <v>524.27890676719983</v>
      </c>
      <c r="E358">
        <f t="shared" si="25"/>
        <v>74794.704496918464</v>
      </c>
      <c r="F358" s="34"/>
    </row>
    <row r="359" spans="1:6" x14ac:dyDescent="0.25">
      <c r="A359" s="34">
        <v>353</v>
      </c>
      <c r="B359">
        <f t="shared" si="23"/>
        <v>9614.1994926007137</v>
      </c>
      <c r="C359">
        <f t="shared" si="24"/>
        <v>9146.7325894949736</v>
      </c>
      <c r="D359">
        <f t="shared" si="26"/>
        <v>467.46690310574036</v>
      </c>
      <c r="E359">
        <f t="shared" si="25"/>
        <v>65647.971907423489</v>
      </c>
      <c r="F359" s="34"/>
    </row>
    <row r="360" spans="1:6" x14ac:dyDescent="0.25">
      <c r="A360" s="34">
        <v>354</v>
      </c>
      <c r="B360">
        <f t="shared" si="23"/>
        <v>9614.1994926007137</v>
      </c>
      <c r="C360">
        <f t="shared" si="24"/>
        <v>9203.8996681793178</v>
      </c>
      <c r="D360">
        <f t="shared" si="26"/>
        <v>410.29982442139681</v>
      </c>
      <c r="E360">
        <f t="shared" si="25"/>
        <v>56444.072239244168</v>
      </c>
      <c r="F360" s="34"/>
    </row>
    <row r="361" spans="1:6" x14ac:dyDescent="0.25">
      <c r="A361" s="34">
        <v>355</v>
      </c>
      <c r="B361">
        <f t="shared" si="23"/>
        <v>9614.1994926007137</v>
      </c>
      <c r="C361">
        <f t="shared" si="24"/>
        <v>9261.4240411054379</v>
      </c>
      <c r="D361">
        <f t="shared" si="26"/>
        <v>352.775451495276</v>
      </c>
      <c r="E361">
        <f t="shared" si="25"/>
        <v>47182.648198138733</v>
      </c>
      <c r="F361" s="34"/>
    </row>
    <row r="362" spans="1:6" x14ac:dyDescent="0.25">
      <c r="A362" s="34">
        <v>356</v>
      </c>
      <c r="B362">
        <f t="shared" si="23"/>
        <v>9614.1994926007137</v>
      </c>
      <c r="C362">
        <f t="shared" si="24"/>
        <v>9319.3079413623473</v>
      </c>
      <c r="D362">
        <f t="shared" si="26"/>
        <v>294.89155123836707</v>
      </c>
      <c r="E362">
        <f t="shared" si="25"/>
        <v>37863.340256776384</v>
      </c>
      <c r="F362" s="34"/>
    </row>
    <row r="363" spans="1:6" x14ac:dyDescent="0.25">
      <c r="A363" s="34">
        <v>357</v>
      </c>
      <c r="B363">
        <f t="shared" si="23"/>
        <v>9614.1994926007137</v>
      </c>
      <c r="C363">
        <f t="shared" si="24"/>
        <v>9377.553615995861</v>
      </c>
      <c r="D363">
        <f t="shared" si="26"/>
        <v>236.64587660485242</v>
      </c>
      <c r="E363">
        <f t="shared" si="25"/>
        <v>28485.786640780523</v>
      </c>
      <c r="F363" s="34"/>
    </row>
    <row r="364" spans="1:6" x14ac:dyDescent="0.25">
      <c r="A364" s="34">
        <v>358</v>
      </c>
      <c r="B364">
        <f t="shared" si="23"/>
        <v>9614.1994926007137</v>
      </c>
      <c r="C364">
        <f t="shared" si="24"/>
        <v>9436.1633260958351</v>
      </c>
      <c r="D364">
        <f t="shared" si="26"/>
        <v>178.03616650487825</v>
      </c>
      <c r="E364">
        <f t="shared" si="25"/>
        <v>19049.623314684686</v>
      </c>
      <c r="F364" s="34"/>
    </row>
    <row r="365" spans="1:6" x14ac:dyDescent="0.25">
      <c r="A365" s="34">
        <v>359</v>
      </c>
      <c r="B365">
        <f t="shared" si="23"/>
        <v>9614.1994926007137</v>
      </c>
      <c r="C365">
        <f t="shared" si="24"/>
        <v>9495.1393468839342</v>
      </c>
      <c r="D365">
        <f t="shared" si="26"/>
        <v>119.06014571677929</v>
      </c>
      <c r="E365">
        <f t="shared" si="25"/>
        <v>9554.483967800752</v>
      </c>
      <c r="F365" s="34"/>
    </row>
    <row r="366" spans="1:6" x14ac:dyDescent="0.25">
      <c r="A366" s="34">
        <v>360</v>
      </c>
      <c r="B366">
        <f t="shared" si="23"/>
        <v>9614.1994925995059</v>
      </c>
      <c r="C366">
        <f t="shared" si="24"/>
        <v>9554.483967800752</v>
      </c>
      <c r="D366">
        <f t="shared" si="26"/>
        <v>59.7155247987547</v>
      </c>
      <c r="E366">
        <f t="shared" si="25"/>
        <v>0</v>
      </c>
      <c r="F366" s="34"/>
    </row>
    <row r="367" spans="1:6" x14ac:dyDescent="0.25">
      <c r="A367" s="34"/>
    </row>
    <row r="368" spans="1:6" x14ac:dyDescent="0.25">
      <c r="A368" s="34"/>
    </row>
    <row r="369" spans="1:1" x14ac:dyDescent="0.25">
      <c r="A369" s="34"/>
    </row>
    <row r="370" spans="1:1" x14ac:dyDescent="0.25">
      <c r="A370" s="34"/>
    </row>
    <row r="371" spans="1:1" x14ac:dyDescent="0.25">
      <c r="A371" s="34"/>
    </row>
    <row r="372" spans="1:1" x14ac:dyDescent="0.25">
      <c r="A372" s="34"/>
    </row>
    <row r="373" spans="1:1" x14ac:dyDescent="0.25">
      <c r="A373" s="34"/>
    </row>
  </sheetData>
  <phoneticPr fontId="0" type="noConversion"/>
  <printOptions horizontalCentered="1" verticalCentered="1"/>
  <pageMargins left="0.75" right="0.75" top="1" bottom="1" header="0.5" footer="0.5"/>
  <pageSetup orientation="portrait" horizontalDpi="300" verticalDpi="300" r:id="rId1"/>
  <headerFooter alignWithMargins="0">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sheetViews>
  <sheetFormatPr defaultRowHeight="15.75" x14ac:dyDescent="0.25"/>
  <cols>
    <col min="1" max="1" width="30.21875" bestFit="1" customWidth="1"/>
    <col min="2" max="2" width="10" bestFit="1" customWidth="1"/>
    <col min="3" max="3" width="18.109375" bestFit="1" customWidth="1"/>
    <col min="4" max="4" width="8.44140625" customWidth="1"/>
    <col min="5" max="5" width="6.44140625" bestFit="1" customWidth="1"/>
    <col min="7" max="7" width="7" bestFit="1" customWidth="1"/>
  </cols>
  <sheetData>
    <row r="1" spans="1:7" x14ac:dyDescent="0.25">
      <c r="A1" s="61" t="s">
        <v>45</v>
      </c>
      <c r="B1" s="61"/>
      <c r="D1" s="3">
        <f>'NET OP INC'!$D$33</f>
        <v>119925</v>
      </c>
      <c r="E1" s="3"/>
      <c r="F1" s="63"/>
    </row>
    <row r="2" spans="1:7" x14ac:dyDescent="0.25">
      <c r="A2" s="61" t="s">
        <v>58</v>
      </c>
      <c r="B2" s="61"/>
      <c r="C2" s="9" t="s">
        <v>59</v>
      </c>
      <c r="D2" s="3"/>
      <c r="E2" s="3"/>
      <c r="F2" s="63"/>
    </row>
    <row r="3" spans="1:7" x14ac:dyDescent="0.25">
      <c r="A3" s="61" t="s">
        <v>60</v>
      </c>
      <c r="B3" s="61"/>
      <c r="C3" s="3">
        <f>SUM(AMORT!D7:D18)</f>
        <v>102695.17053330284</v>
      </c>
      <c r="D3" s="3"/>
      <c r="E3" s="3"/>
      <c r="F3" s="63"/>
    </row>
    <row r="4" spans="1:7" x14ac:dyDescent="0.25">
      <c r="A4" s="61" t="s">
        <v>61</v>
      </c>
      <c r="B4" s="61"/>
      <c r="C4" s="3">
        <f>SUM(AMORT!C7:C18)</f>
        <v>12675.223377905719</v>
      </c>
      <c r="D4" s="3"/>
      <c r="E4" s="3"/>
      <c r="F4" s="63"/>
    </row>
    <row r="5" spans="1:7" x14ac:dyDescent="0.25">
      <c r="A5" s="61" t="s">
        <v>62</v>
      </c>
      <c r="B5" s="61"/>
      <c r="C5" s="3">
        <f>C3+C4</f>
        <v>115370.39391120855</v>
      </c>
      <c r="D5" s="3">
        <f>-C5</f>
        <v>-115370.39391120855</v>
      </c>
      <c r="E5" s="3"/>
      <c r="F5" s="66">
        <f>-D1/D5</f>
        <v>1.0394781185569737</v>
      </c>
      <c r="G5" t="s">
        <v>118</v>
      </c>
    </row>
    <row r="6" spans="1:7" x14ac:dyDescent="0.25">
      <c r="A6" s="61" t="s">
        <v>63</v>
      </c>
      <c r="B6" s="61"/>
      <c r="C6" s="9" t="str">
        <f>IF(C5-ROUND(AMORT!F1*12=0,0)," ","ERROR")</f>
        <v xml:space="preserve"> </v>
      </c>
      <c r="D6" s="3">
        <f>D1+D5</f>
        <v>4554.60608879145</v>
      </c>
      <c r="E6" s="3">
        <f>D6</f>
        <v>4554.60608879145</v>
      </c>
      <c r="F6" s="65">
        <f>D6/'NET OP INC'!F3</f>
        <v>7.8527691186059487E-3</v>
      </c>
      <c r="G6" t="s">
        <v>119</v>
      </c>
    </row>
    <row r="7" spans="1:7" x14ac:dyDescent="0.25">
      <c r="A7" s="61" t="s">
        <v>64</v>
      </c>
      <c r="B7" s="61"/>
      <c r="D7" s="3">
        <f>C4</f>
        <v>12675.223377905719</v>
      </c>
      <c r="E7" s="3"/>
      <c r="F7" s="63"/>
    </row>
    <row r="8" spans="1:7" x14ac:dyDescent="0.25">
      <c r="A8" s="100" t="s">
        <v>65</v>
      </c>
      <c r="B8" s="61"/>
      <c r="D8" s="3">
        <f>SUM(D6:D7)</f>
        <v>17229.829466697171</v>
      </c>
      <c r="E8" s="3"/>
      <c r="F8" s="63"/>
    </row>
    <row r="9" spans="1:7" x14ac:dyDescent="0.25">
      <c r="A9" s="61" t="s">
        <v>66</v>
      </c>
      <c r="D9" s="3"/>
      <c r="E9" s="3"/>
      <c r="F9" s="63"/>
    </row>
    <row r="10" spans="1:7" x14ac:dyDescent="0.25">
      <c r="A10" s="96" t="s">
        <v>67</v>
      </c>
      <c r="B10" s="95">
        <v>27.5</v>
      </c>
      <c r="C10" t="s">
        <v>68</v>
      </c>
      <c r="D10" s="3"/>
      <c r="E10" s="3"/>
      <c r="F10" s="63"/>
    </row>
    <row r="11" spans="1:7" x14ac:dyDescent="0.25">
      <c r="A11" s="96" t="s">
        <v>69</v>
      </c>
      <c r="B11" s="94">
        <f>'NET OP INC'!F1*'NET OP INC'!B9</f>
        <v>586500</v>
      </c>
      <c r="D11" s="3"/>
      <c r="E11" s="3"/>
      <c r="F11" s="63"/>
    </row>
    <row r="12" spans="1:7" x14ac:dyDescent="0.25">
      <c r="A12" s="61" t="s">
        <v>70</v>
      </c>
      <c r="B12" s="62"/>
      <c r="D12" s="3">
        <f>-('NET OP INC'!F1-B11)/B10</f>
        <v>-49763.63636363636</v>
      </c>
      <c r="E12" s="3"/>
      <c r="F12" s="63"/>
    </row>
    <row r="13" spans="1:7" x14ac:dyDescent="0.25">
      <c r="A13" s="61" t="s">
        <v>71</v>
      </c>
      <c r="B13" s="61"/>
      <c r="D13" s="3">
        <f>D8+D12</f>
        <v>-32533.80689693919</v>
      </c>
      <c r="E13" s="3"/>
      <c r="F13" s="63"/>
    </row>
    <row r="14" spans="1:7" x14ac:dyDescent="0.25">
      <c r="A14" s="61" t="s">
        <v>72</v>
      </c>
      <c r="B14" s="61" t="s">
        <v>117</v>
      </c>
      <c r="C14" s="107">
        <v>0.35</v>
      </c>
      <c r="D14" s="3">
        <f>D13*C14</f>
        <v>-11386.832413928716</v>
      </c>
      <c r="E14" s="3">
        <f>-D14</f>
        <v>11386.832413928716</v>
      </c>
    </row>
    <row r="15" spans="1:7" x14ac:dyDescent="0.25">
      <c r="A15" s="100" t="s">
        <v>73</v>
      </c>
      <c r="B15" s="61"/>
      <c r="D15" s="3"/>
      <c r="E15" s="3">
        <f>E6+E14</f>
        <v>15941.438502720166</v>
      </c>
      <c r="F15" s="108">
        <f>E15/'NET OP INC'!F3</f>
        <v>2.7485238797793389E-2</v>
      </c>
      <c r="G15" t="s">
        <v>120</v>
      </c>
    </row>
    <row r="16" spans="1:7" x14ac:dyDescent="0.25">
      <c r="A16" s="64" t="str">
        <f ca="1">CELL("FILENAME")</f>
        <v>\\LS-VL368\share\MM in RE\BookCD\Chap9\[xdcr.xls]INTRODUCTION</v>
      </c>
      <c r="B16" s="64"/>
      <c r="C16" s="63"/>
      <c r="D16" s="63"/>
      <c r="E16" s="63"/>
      <c r="F16" s="63"/>
    </row>
  </sheetData>
  <phoneticPr fontId="0" type="noConversion"/>
  <printOptions horizontalCentered="1" verticalCentered="1"/>
  <pageMargins left="0.75" right="0.75" top="1" bottom="1" header="0.5" footer="0.5"/>
  <pageSetup orientation="landscape" horizontalDpi="300" verticalDpi="300" r:id="rId1"/>
  <headerFooter alignWithMargins="0">
    <oddHeader>&amp;A</oddHeader>
    <oddFooter>&amp;L&amp;D &amp;F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8"/>
  <sheetViews>
    <sheetView zoomScale="85" workbookViewId="0"/>
  </sheetViews>
  <sheetFormatPr defaultRowHeight="15.75" x14ac:dyDescent="0.25"/>
  <cols>
    <col min="1" max="1" width="28.77734375" customWidth="1"/>
    <col min="8" max="8" width="10" customWidth="1"/>
    <col min="9" max="9" width="9.5546875" bestFit="1" customWidth="1"/>
  </cols>
  <sheetData>
    <row r="2" spans="1:9" x14ac:dyDescent="0.25">
      <c r="B2" s="3"/>
      <c r="C2" s="34"/>
      <c r="D2" s="38"/>
      <c r="E2" s="34"/>
      <c r="F2" s="34"/>
      <c r="G2" s="34"/>
    </row>
    <row r="3" spans="1:9" ht="23.25" x14ac:dyDescent="0.35">
      <c r="A3" s="43" t="s">
        <v>74</v>
      </c>
      <c r="B3" s="67">
        <v>1</v>
      </c>
      <c r="C3" s="67">
        <v>2</v>
      </c>
      <c r="D3" s="67">
        <v>3</v>
      </c>
      <c r="E3" s="67">
        <v>4</v>
      </c>
      <c r="F3" s="67">
        <v>5</v>
      </c>
      <c r="G3" s="67">
        <v>6</v>
      </c>
      <c r="H3" s="67">
        <v>7</v>
      </c>
      <c r="I3" s="67">
        <v>8</v>
      </c>
    </row>
    <row r="4" spans="1:9" ht="23.25" x14ac:dyDescent="0.35">
      <c r="A4" s="43" t="s">
        <v>75</v>
      </c>
      <c r="B4" s="67">
        <v>0</v>
      </c>
      <c r="C4" s="67">
        <v>1</v>
      </c>
      <c r="D4" s="67">
        <v>2</v>
      </c>
      <c r="E4" s="67">
        <v>3</v>
      </c>
      <c r="F4" s="67">
        <v>4</v>
      </c>
      <c r="G4" s="67">
        <v>5</v>
      </c>
      <c r="H4" s="67">
        <v>6</v>
      </c>
      <c r="I4" s="67">
        <v>7</v>
      </c>
    </row>
    <row r="5" spans="1:9" x14ac:dyDescent="0.25">
      <c r="A5" s="35" t="s">
        <v>76</v>
      </c>
      <c r="B5" s="3">
        <f>'NET OP INC'!F1</f>
        <v>1955000</v>
      </c>
      <c r="C5" s="3">
        <f>IF(LOGISTICCONST&gt;0,$B$5*(LOGISTICCONST/(1+EXP(-2*PROJECTION!C4))+STBLAPPNRT*PROJECTION!C4),PROJECTION!B5*(1+STBLAPPNRT)^PROJECTION!C4 )</f>
        <v>2641587.4311701399</v>
      </c>
      <c r="D5" s="3">
        <f>IF(LOGISTICCONST&gt;0,$B$5*(LOGISTICCONST/(1+EXP(-2*PROJECTION!D4))+STBLAPPNRT*PROJECTION!D4),PROJECTION!C5*(1+STBLAPPNRT)^PROJECTION!D4 )</f>
        <v>2997055.4392861663</v>
      </c>
      <c r="E5" s="3">
        <f>IF(LOGISTICCONST&gt;0,$B$5*(LOGISTICCONST/(1+EXP(-2*PROJECTION!E4))+STBLAPPNRT*PROJECTION!E4),PROJECTION!D5*(1+STBLAPPNRT)^PROJECTION!E4 )</f>
        <v>3101199.0325931692</v>
      </c>
      <c r="F5" s="3">
        <f>IF(LOGISTICCONST&gt;0,$B$5*(LOGISTICCONST/(1+EXP(-2*PROJECTION!F4))+STBLAPPNRT*PROJECTION!F4),PROJECTION!E5*(1+STBLAPPNRT)^PROJECTION!F4 )</f>
        <v>3166116.5857424079</v>
      </c>
      <c r="G5" s="3">
        <f>IF(LOGISTICCONST&gt;0,$B$5*(LOGISTICCONST/(1+EXP(-2*PROJECTION!G4))+STBLAPPNRT*PROJECTION!G4),PROJECTION!F5*(1+STBLAPPNRT)^PROJECTION!G4 )</f>
        <v>3225616.8707500296</v>
      </c>
      <c r="H5" s="3">
        <f>IF(LOGISTICCONST&gt;0,$B$5*(LOGISTICCONST/(1+EXP(-2*PROJECTION!H4))+STBLAPPNRT*PROJECTION!H4),PROJECTION!G5*(1+STBLAPPNRT)^PROJECTION!H4 )</f>
        <v>3284381.9822079786</v>
      </c>
      <c r="I5" s="3">
        <f>IF(LOGISTICCONST&gt;0,$B$5*(LOGISTICCONST/(1+EXP(-2*PROJECTION!I4))+STBLAPPNRT*PROJECTION!I4),PROJECTION!H5*(1+STBLAPPNRT)^PROJECTION!I4 )</f>
        <v>3343047.5615440584</v>
      </c>
    </row>
    <row r="6" spans="1:9" x14ac:dyDescent="0.25">
      <c r="A6" s="35" t="s">
        <v>77</v>
      </c>
      <c r="B6" s="3">
        <f>'NET OP INC'!F2</f>
        <v>1375000</v>
      </c>
      <c r="C6" s="3">
        <f>AMORT!E18</f>
        <v>1362324.776622094</v>
      </c>
      <c r="D6" s="3">
        <f>AMORT!E30</f>
        <v>1348665.5427122808</v>
      </c>
      <c r="E6" s="3">
        <f>AMORT!E42</f>
        <v>1333945.9069756665</v>
      </c>
      <c r="F6" s="3">
        <f>AMORT!E54</f>
        <v>1318083.5476626041</v>
      </c>
      <c r="G6" s="3">
        <f>AMORT!E66</f>
        <v>1300989.752172081</v>
      </c>
      <c r="H6" s="3">
        <f>AMORT!E78</f>
        <v>1282568.9209133149</v>
      </c>
      <c r="I6" s="3">
        <f>AMORT!E90</f>
        <v>1262718.0326508426</v>
      </c>
    </row>
    <row r="7" spans="1:9" x14ac:dyDescent="0.25">
      <c r="A7" s="35" t="s">
        <v>78</v>
      </c>
      <c r="B7" s="3">
        <f t="shared" ref="B7:I7" si="0">B5-B6</f>
        <v>580000</v>
      </c>
      <c r="C7" s="3">
        <f t="shared" si="0"/>
        <v>1279262.6545480459</v>
      </c>
      <c r="D7" s="3">
        <f t="shared" si="0"/>
        <v>1648389.8965738856</v>
      </c>
      <c r="E7" s="3">
        <f t="shared" si="0"/>
        <v>1767253.1256175027</v>
      </c>
      <c r="F7" s="3">
        <f t="shared" si="0"/>
        <v>1848033.0380798038</v>
      </c>
      <c r="G7" s="3">
        <f t="shared" si="0"/>
        <v>1924627.1185779485</v>
      </c>
      <c r="H7" s="3">
        <f t="shared" si="0"/>
        <v>2001813.0612946637</v>
      </c>
      <c r="I7" s="3">
        <f t="shared" si="0"/>
        <v>2080329.5288932158</v>
      </c>
    </row>
    <row r="8" spans="1:9" x14ac:dyDescent="0.25">
      <c r="A8" s="34"/>
      <c r="B8" s="3"/>
      <c r="C8" s="3"/>
      <c r="D8" s="3"/>
      <c r="E8" s="3"/>
      <c r="F8" s="3"/>
      <c r="G8" s="34"/>
    </row>
    <row r="9" spans="1:9" x14ac:dyDescent="0.25">
      <c r="A9" s="35" t="s">
        <v>79</v>
      </c>
      <c r="C9" s="3">
        <f>'NET OP INC'!D15</f>
        <v>205000</v>
      </c>
      <c r="D9" s="3"/>
      <c r="E9" s="3"/>
      <c r="F9" s="3"/>
      <c r="G9" s="3"/>
      <c r="H9" s="3"/>
      <c r="I9" s="3"/>
    </row>
    <row r="10" spans="1:9" x14ac:dyDescent="0.25">
      <c r="A10" s="35" t="s">
        <v>80</v>
      </c>
      <c r="C10" s="3">
        <f>C9*VACANCY</f>
        <v>20500</v>
      </c>
      <c r="D10" s="3"/>
      <c r="E10" s="3"/>
      <c r="F10" s="3"/>
      <c r="G10" s="3"/>
      <c r="H10" s="3"/>
      <c r="I10" s="3"/>
    </row>
    <row r="11" spans="1:9" x14ac:dyDescent="0.25">
      <c r="A11" s="35" t="s">
        <v>81</v>
      </c>
      <c r="C11" s="3">
        <f>C9-C10</f>
        <v>184500</v>
      </c>
      <c r="D11" s="3"/>
      <c r="E11" s="3"/>
      <c r="F11" s="3"/>
      <c r="G11" s="3"/>
      <c r="H11" s="3"/>
      <c r="I11" s="3"/>
    </row>
    <row r="12" spans="1:9" x14ac:dyDescent="0.25">
      <c r="A12" s="35" t="s">
        <v>28</v>
      </c>
      <c r="C12" s="3">
        <f>EXPENSES</f>
        <v>64574.999999999993</v>
      </c>
      <c r="D12" s="3"/>
      <c r="E12" s="3"/>
      <c r="F12" s="3"/>
      <c r="G12" s="3"/>
      <c r="H12" s="3"/>
      <c r="I12" s="3"/>
    </row>
    <row r="13" spans="1:9" x14ac:dyDescent="0.25">
      <c r="A13" s="35" t="s">
        <v>45</v>
      </c>
      <c r="C13" s="3">
        <f>C11-C12</f>
        <v>119925</v>
      </c>
      <c r="D13" s="3">
        <v>183847.50565544426</v>
      </c>
      <c r="E13" s="3">
        <v>190235.9560019109</v>
      </c>
      <c r="F13" s="3">
        <v>194218.17470340576</v>
      </c>
      <c r="G13" s="3">
        <v>197868.08349089377</v>
      </c>
      <c r="H13" s="3">
        <v>201472.89473979123</v>
      </c>
      <c r="I13" s="3">
        <v>205071.60041850191</v>
      </c>
    </row>
    <row r="14" spans="1:9" x14ac:dyDescent="0.25">
      <c r="A14" s="35" t="s">
        <v>82</v>
      </c>
      <c r="C14" s="37">
        <f t="shared" ref="C14:I14" si="1">C13/B5</f>
        <v>6.1342710997442457E-2</v>
      </c>
      <c r="D14" s="37">
        <f t="shared" si="1"/>
        <v>6.9597357818289435E-2</v>
      </c>
      <c r="E14" s="37">
        <f t="shared" si="1"/>
        <v>6.3474286630887611E-2</v>
      </c>
      <c r="F14" s="37">
        <f t="shared" si="1"/>
        <v>6.2626801008964547E-2</v>
      </c>
      <c r="G14" s="37">
        <f t="shared" si="1"/>
        <v>6.2495514025582413E-2</v>
      </c>
      <c r="H14" s="37">
        <f t="shared" si="1"/>
        <v>6.2460268163510746E-2</v>
      </c>
      <c r="I14" s="37">
        <f t="shared" si="1"/>
        <v>6.2438413536978189E-2</v>
      </c>
    </row>
    <row r="15" spans="1:9" x14ac:dyDescent="0.25">
      <c r="A15" s="34"/>
      <c r="C15" s="34"/>
      <c r="D15" s="34"/>
      <c r="E15" s="34"/>
      <c r="F15" s="34"/>
      <c r="G15" s="34"/>
      <c r="H15" s="34"/>
      <c r="I15" s="34"/>
    </row>
    <row r="16" spans="1:9" x14ac:dyDescent="0.25">
      <c r="A16" s="35" t="s">
        <v>45</v>
      </c>
      <c r="C16" s="3">
        <f t="shared" ref="C16:H16" si="2">C13</f>
        <v>119925</v>
      </c>
      <c r="D16" s="3">
        <f t="shared" si="2"/>
        <v>183847.50565544426</v>
      </c>
      <c r="E16" s="3">
        <f t="shared" si="2"/>
        <v>190235.9560019109</v>
      </c>
      <c r="F16" s="3">
        <f t="shared" si="2"/>
        <v>194218.17470340576</v>
      </c>
      <c r="G16" s="3">
        <f t="shared" si="2"/>
        <v>197868.08349089377</v>
      </c>
      <c r="H16" s="3">
        <f t="shared" si="2"/>
        <v>201472.89473979123</v>
      </c>
      <c r="I16" s="3">
        <f>I13</f>
        <v>205071.60041850191</v>
      </c>
    </row>
    <row r="17" spans="1:9" x14ac:dyDescent="0.25">
      <c r="A17" s="35" t="s">
        <v>83</v>
      </c>
      <c r="C17" s="3">
        <f>SUM(AMORT!D7:D18)</f>
        <v>102695.17053330284</v>
      </c>
      <c r="D17" s="3">
        <f>SUM(AMORT!D19:D30)</f>
        <v>101711.16000139531</v>
      </c>
      <c r="E17" s="3">
        <f>SUM(AMORT!D31:D42)</f>
        <v>100650.7581745941</v>
      </c>
      <c r="F17" s="3">
        <f>SUM(AMORT!D43:D54)</f>
        <v>99508.034598146623</v>
      </c>
      <c r="G17" s="3">
        <f>SUM(AMORT!D55:D66)</f>
        <v>98276.598420685448</v>
      </c>
      <c r="H17" s="3">
        <f>SUM(AMORT!D67:D78)</f>
        <v>96949.562652442648</v>
      </c>
      <c r="I17" s="3">
        <f>SUM(AMORT!D79:D90)</f>
        <v>95519.505648736231</v>
      </c>
    </row>
    <row r="18" spans="1:9" x14ac:dyDescent="0.25">
      <c r="A18" s="35" t="s">
        <v>66</v>
      </c>
      <c r="C18" s="3">
        <f>-ATCF!$D$12</f>
        <v>49763.63636363636</v>
      </c>
      <c r="D18" s="3">
        <f>-ATCF!$D$12</f>
        <v>49763.63636363636</v>
      </c>
      <c r="E18" s="3">
        <f>-ATCF!$D$12</f>
        <v>49763.63636363636</v>
      </c>
      <c r="F18" s="3">
        <f>-ATCF!$D$12</f>
        <v>49763.63636363636</v>
      </c>
      <c r="G18" s="3">
        <f>-ATCF!$D$12</f>
        <v>49763.63636363636</v>
      </c>
      <c r="H18" s="3">
        <f>-ATCF!$D$12</f>
        <v>49763.63636363636</v>
      </c>
      <c r="I18" s="3">
        <f>-ATCF!$D$12</f>
        <v>49763.63636363636</v>
      </c>
    </row>
    <row r="19" spans="1:9" x14ac:dyDescent="0.25">
      <c r="A19" s="35" t="s">
        <v>71</v>
      </c>
      <c r="C19" s="3">
        <f t="shared" ref="C19:I19" si="3">C16-C17-C18</f>
        <v>-32533.806896939197</v>
      </c>
      <c r="D19" s="3">
        <f t="shared" si="3"/>
        <v>32372.709290412582</v>
      </c>
      <c r="E19" s="3">
        <f t="shared" si="3"/>
        <v>39821.561463680446</v>
      </c>
      <c r="F19" s="3">
        <f t="shared" si="3"/>
        <v>44946.503741622779</v>
      </c>
      <c r="G19" s="3">
        <f t="shared" si="3"/>
        <v>49827.84870657196</v>
      </c>
      <c r="H19" s="3">
        <f t="shared" si="3"/>
        <v>54759.695723712219</v>
      </c>
      <c r="I19" s="3">
        <f t="shared" si="3"/>
        <v>59788.458406129321</v>
      </c>
    </row>
    <row r="20" spans="1:9" x14ac:dyDescent="0.25">
      <c r="A20" s="34"/>
      <c r="C20" s="3"/>
      <c r="D20" s="3"/>
      <c r="E20" s="3"/>
      <c r="F20" s="3"/>
      <c r="G20" s="3"/>
      <c r="H20" s="3"/>
      <c r="I20" s="3"/>
    </row>
    <row r="21" spans="1:9" x14ac:dyDescent="0.25">
      <c r="A21" s="35" t="s">
        <v>45</v>
      </c>
      <c r="C21" s="3">
        <f t="shared" ref="C21:H21" si="4">C13</f>
        <v>119925</v>
      </c>
      <c r="D21" s="3">
        <f t="shared" si="4"/>
        <v>183847.50565544426</v>
      </c>
      <c r="E21" s="3">
        <f t="shared" si="4"/>
        <v>190235.9560019109</v>
      </c>
      <c r="F21" s="3">
        <f t="shared" si="4"/>
        <v>194218.17470340576</v>
      </c>
      <c r="G21" s="3">
        <f t="shared" si="4"/>
        <v>197868.08349089377</v>
      </c>
      <c r="H21" s="3">
        <f t="shared" si="4"/>
        <v>201472.89473979123</v>
      </c>
      <c r="I21" s="3">
        <f>I13</f>
        <v>205071.60041850191</v>
      </c>
    </row>
    <row r="22" spans="1:9" x14ac:dyDescent="0.25">
      <c r="A22" s="35" t="s">
        <v>84</v>
      </c>
      <c r="C22" s="3">
        <f>AMORT!$F$1*12</f>
        <v>115370.39391120856</v>
      </c>
      <c r="D22" s="3">
        <f>AMORT!$F$1*12</f>
        <v>115370.39391120856</v>
      </c>
      <c r="E22" s="3">
        <f>AMORT!$F$1*12</f>
        <v>115370.39391120856</v>
      </c>
      <c r="F22" s="3">
        <f>AMORT!$F$1*12</f>
        <v>115370.39391120856</v>
      </c>
      <c r="G22" s="3">
        <f>AMORT!$F$1*12</f>
        <v>115370.39391120856</v>
      </c>
      <c r="H22" s="3">
        <f>AMORT!$F$1*12</f>
        <v>115370.39391120856</v>
      </c>
      <c r="I22" s="3">
        <f>AMORT!$F$1*12</f>
        <v>115370.39391120856</v>
      </c>
    </row>
    <row r="23" spans="1:9" x14ac:dyDescent="0.25">
      <c r="A23" s="35" t="s">
        <v>85</v>
      </c>
      <c r="C23" s="3">
        <f t="shared" ref="C23:I23" si="5">C21-C22</f>
        <v>4554.6060887914355</v>
      </c>
      <c r="D23" s="3">
        <f t="shared" si="5"/>
        <v>68477.111744235692</v>
      </c>
      <c r="E23" s="3">
        <f t="shared" si="5"/>
        <v>74865.56209070234</v>
      </c>
      <c r="F23" s="3">
        <f t="shared" si="5"/>
        <v>78847.780792197198</v>
      </c>
      <c r="G23" s="3">
        <f t="shared" si="5"/>
        <v>82497.689579685204</v>
      </c>
      <c r="H23" s="3">
        <f t="shared" si="5"/>
        <v>86102.500828582663</v>
      </c>
      <c r="I23" s="3">
        <f t="shared" si="5"/>
        <v>89701.206507293347</v>
      </c>
    </row>
    <row r="24" spans="1:9" x14ac:dyDescent="0.25">
      <c r="A24" s="35" t="s">
        <v>86</v>
      </c>
      <c r="C24" s="3">
        <f>-C19*ATCF!$C$14</f>
        <v>11386.832413928718</v>
      </c>
      <c r="D24" s="3">
        <f>-D19*ATCF!$C$14</f>
        <v>-11330.448251644402</v>
      </c>
      <c r="E24" s="3">
        <f>-E19*ATCF!$C$14</f>
        <v>-13937.546512288156</v>
      </c>
      <c r="F24" s="3">
        <f>-F19*ATCF!$C$14</f>
        <v>-15731.276309567971</v>
      </c>
      <c r="G24" s="3">
        <f>-G19*ATCF!$C$14</f>
        <v>-17439.747047300185</v>
      </c>
      <c r="H24" s="3">
        <f>-H19*ATCF!$C$14</f>
        <v>-19165.893503299274</v>
      </c>
      <c r="I24" s="3">
        <f>-I19*ATCF!$C$14</f>
        <v>-20925.96044214526</v>
      </c>
    </row>
    <row r="25" spans="1:9" x14ac:dyDescent="0.25">
      <c r="A25" s="35" t="s">
        <v>87</v>
      </c>
      <c r="C25" s="3">
        <f t="shared" ref="C25:I25" si="6">C23+C24</f>
        <v>15941.438502720153</v>
      </c>
      <c r="D25" s="3">
        <f t="shared" si="6"/>
        <v>57146.663492591288</v>
      </c>
      <c r="E25" s="3">
        <f t="shared" si="6"/>
        <v>60928.015578414183</v>
      </c>
      <c r="F25" s="3">
        <f t="shared" si="6"/>
        <v>63116.504482629229</v>
      </c>
      <c r="G25" s="3">
        <f t="shared" si="6"/>
        <v>65057.942532385016</v>
      </c>
      <c r="H25" s="3">
        <f t="shared" si="6"/>
        <v>66936.607325283388</v>
      </c>
      <c r="I25" s="3">
        <f t="shared" si="6"/>
        <v>68775.246065148094</v>
      </c>
    </row>
    <row r="26" spans="1:9" x14ac:dyDescent="0.25">
      <c r="A26" s="36" t="str">
        <f ca="1">CELL("FILENAME")</f>
        <v>\\LS-VL368\share\MM in RE\BookCD\Chap9\[xdcr.xls]INTRODUCTION</v>
      </c>
      <c r="B26" s="34"/>
      <c r="C26" s="34"/>
      <c r="D26" s="34"/>
      <c r="E26" s="34"/>
      <c r="F26" s="34"/>
      <c r="G26" s="34"/>
    </row>
    <row r="28" spans="1:9" x14ac:dyDescent="0.25">
      <c r="D28" s="103"/>
    </row>
  </sheetData>
  <phoneticPr fontId="0" type="noConversion"/>
  <printOptions horizontalCentered="1" verticalCentered="1"/>
  <pageMargins left="0.75" right="0.75" top="1" bottom="1" header="0.5" footer="0.5"/>
  <pageSetup scale="99" orientation="landscape" horizontalDpi="300" verticalDpi="300" r:id="rId1"/>
  <headerFooter alignWithMargins="0">
    <oddHeader>&amp;A</oddHeader>
    <oddFooter>&amp;L&amp;D &amp;F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IQ31"/>
  <sheetViews>
    <sheetView zoomScale="70" workbookViewId="0"/>
  </sheetViews>
  <sheetFormatPr defaultColWidth="9.77734375" defaultRowHeight="15.75" x14ac:dyDescent="0.25"/>
  <cols>
    <col min="1" max="1" width="23.5546875" customWidth="1"/>
    <col min="2" max="2" width="10" customWidth="1"/>
    <col min="3" max="8" width="10.77734375" customWidth="1"/>
  </cols>
  <sheetData>
    <row r="2" spans="1:251" ht="23.25" x14ac:dyDescent="0.35">
      <c r="A2" s="43" t="s">
        <v>74</v>
      </c>
      <c r="B2" s="67">
        <v>1</v>
      </c>
      <c r="C2" s="67">
        <v>2</v>
      </c>
      <c r="D2" s="67">
        <v>3</v>
      </c>
      <c r="E2" s="67">
        <v>4</v>
      </c>
      <c r="F2" s="67">
        <v>5</v>
      </c>
      <c r="G2" s="67">
        <v>6</v>
      </c>
      <c r="H2" s="67">
        <v>7</v>
      </c>
      <c r="I2" s="67">
        <v>8</v>
      </c>
    </row>
    <row r="3" spans="1:251" ht="23.25" x14ac:dyDescent="0.35">
      <c r="A3" s="43" t="s">
        <v>75</v>
      </c>
      <c r="B3" s="67">
        <v>0</v>
      </c>
      <c r="C3" s="67">
        <v>1</v>
      </c>
      <c r="D3" s="67">
        <v>2</v>
      </c>
      <c r="E3" s="67">
        <v>3</v>
      </c>
      <c r="F3" s="67">
        <v>4</v>
      </c>
      <c r="G3" s="67">
        <v>5</v>
      </c>
      <c r="H3" s="67">
        <v>6</v>
      </c>
      <c r="I3" s="67">
        <v>7</v>
      </c>
    </row>
    <row r="4" spans="1:251" x14ac:dyDescent="0.25">
      <c r="A4" t="str">
        <f>PROJECTION!A5</f>
        <v>VALUE</v>
      </c>
      <c r="B4" s="3">
        <f>PROJECTION!B5</f>
        <v>1955000</v>
      </c>
      <c r="C4" s="3">
        <f>PROJECTION!C5</f>
        <v>2641587.4311701399</v>
      </c>
      <c r="D4" s="3">
        <f>PROJECTION!D5</f>
        <v>2997055.4392861663</v>
      </c>
      <c r="E4" s="3">
        <f>PROJECTION!E5</f>
        <v>3101199.0325931692</v>
      </c>
      <c r="F4" s="3">
        <f>PROJECTION!F5</f>
        <v>3166116.5857424079</v>
      </c>
      <c r="G4" s="3">
        <f>PROJECTION!G5</f>
        <v>3225616.8707500296</v>
      </c>
      <c r="H4" s="3">
        <f>PROJECTION!H5</f>
        <v>3284381.9822079786</v>
      </c>
      <c r="I4" s="3">
        <f>PROJECTION!I5</f>
        <v>3343047.5615440584</v>
      </c>
    </row>
    <row r="5" spans="1:251" x14ac:dyDescent="0.25">
      <c r="A5" t="str">
        <f>PROJECTION!A6</f>
        <v>LOANS</v>
      </c>
      <c r="B5" s="3">
        <f>PROJECTION!B6</f>
        <v>1375000</v>
      </c>
      <c r="C5" s="3">
        <f>PROJECTION!C6</f>
        <v>1362324.776622094</v>
      </c>
      <c r="D5" s="3">
        <f>PROJECTION!D6</f>
        <v>1348665.5427122808</v>
      </c>
      <c r="E5" s="3">
        <f>PROJECTION!E6</f>
        <v>1333945.9069756665</v>
      </c>
      <c r="F5" s="3">
        <f>PROJECTION!F6</f>
        <v>1318083.5476626041</v>
      </c>
      <c r="G5" s="3">
        <f>PROJECTION!G6</f>
        <v>1300989.752172081</v>
      </c>
      <c r="H5" s="3">
        <f>PROJECTION!H6</f>
        <v>1282568.9209133149</v>
      </c>
      <c r="I5" s="3">
        <f>PROJECTION!I6</f>
        <v>1262718.0326508426</v>
      </c>
    </row>
    <row r="6" spans="1:251" x14ac:dyDescent="0.25">
      <c r="A6" t="str">
        <f>PROJECTION!A7</f>
        <v>EQUITY</v>
      </c>
      <c r="B6" s="3">
        <f>PROJECTION!B7</f>
        <v>580000</v>
      </c>
      <c r="C6" s="3">
        <f>PROJECTION!C7</f>
        <v>1279262.6545480459</v>
      </c>
      <c r="D6" s="3">
        <f>PROJECTION!D7</f>
        <v>1648389.8965738856</v>
      </c>
      <c r="E6" s="3">
        <f>PROJECTION!E7</f>
        <v>1767253.1256175027</v>
      </c>
      <c r="F6" s="3">
        <f>PROJECTION!F7</f>
        <v>1848033.0380798038</v>
      </c>
      <c r="G6" s="3">
        <f>PROJECTION!G7</f>
        <v>1924627.1185779485</v>
      </c>
      <c r="H6" s="3">
        <f>PROJECTION!H7</f>
        <v>2001813.0612946637</v>
      </c>
      <c r="I6" s="3">
        <f>PROJECTION!I7</f>
        <v>2080329.5288932158</v>
      </c>
    </row>
    <row r="7" spans="1:251" x14ac:dyDescent="0.25">
      <c r="B7" s="34"/>
      <c r="C7" s="34"/>
      <c r="D7" s="34"/>
      <c r="E7" s="34"/>
      <c r="F7" s="34"/>
      <c r="G7" s="34"/>
      <c r="H7" s="34"/>
      <c r="I7" s="34"/>
    </row>
    <row r="8" spans="1:251" x14ac:dyDescent="0.25">
      <c r="A8" s="11" t="s">
        <v>88</v>
      </c>
      <c r="C8" s="3">
        <f>PROJECTION!$C$18</f>
        <v>49763.63636363636</v>
      </c>
      <c r="D8" s="3">
        <f t="shared" ref="D8:I8" si="0">$C$8*D3</f>
        <v>99527.272727272721</v>
      </c>
      <c r="E8" s="3">
        <f t="shared" si="0"/>
        <v>149290.90909090909</v>
      </c>
      <c r="F8" s="3">
        <f t="shared" si="0"/>
        <v>199054.54545454544</v>
      </c>
      <c r="G8" s="3">
        <f t="shared" si="0"/>
        <v>248818.18181818179</v>
      </c>
      <c r="H8" s="3">
        <f t="shared" si="0"/>
        <v>298581.81818181818</v>
      </c>
      <c r="I8" s="3">
        <f t="shared" si="0"/>
        <v>348345.45454545453</v>
      </c>
    </row>
    <row r="9" spans="1:251" x14ac:dyDescent="0.25">
      <c r="A9" s="11" t="s">
        <v>89</v>
      </c>
      <c r="B9" s="34"/>
      <c r="C9" s="34"/>
      <c r="D9" s="34"/>
      <c r="E9" s="34"/>
      <c r="F9" s="34"/>
      <c r="G9" s="34"/>
      <c r="H9" s="34"/>
      <c r="I9" s="34"/>
    </row>
    <row r="10" spans="1:251" x14ac:dyDescent="0.25">
      <c r="A10" s="8">
        <v>7.4999999999999997E-2</v>
      </c>
      <c r="C10" s="3">
        <f t="shared" ref="C10:H10" si="1">C4*$A$10</f>
        <v>198119.05733776049</v>
      </c>
      <c r="D10" s="3">
        <f t="shared" si="1"/>
        <v>224779.15794646248</v>
      </c>
      <c r="E10" s="3">
        <f t="shared" si="1"/>
        <v>232589.92744448769</v>
      </c>
      <c r="F10" s="3">
        <f t="shared" si="1"/>
        <v>237458.74393068059</v>
      </c>
      <c r="G10" s="3">
        <f t="shared" si="1"/>
        <v>241921.2653062522</v>
      </c>
      <c r="H10" s="3">
        <f t="shared" si="1"/>
        <v>246328.64866559839</v>
      </c>
      <c r="I10" s="3">
        <f>I4*$A$10</f>
        <v>250728.56711580436</v>
      </c>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row>
    <row r="11" spans="1:251" x14ac:dyDescent="0.25">
      <c r="A11" s="7" t="s">
        <v>90</v>
      </c>
      <c r="C11" s="34">
        <f t="shared" ref="C11:I11" si="2">C6-C10</f>
        <v>1081143.5972102855</v>
      </c>
      <c r="D11" s="34">
        <f t="shared" si="2"/>
        <v>1423610.7386274231</v>
      </c>
      <c r="E11" s="34">
        <f t="shared" si="2"/>
        <v>1534663.1981730149</v>
      </c>
      <c r="F11" s="34">
        <f t="shared" si="2"/>
        <v>1610574.2941491231</v>
      </c>
      <c r="G11" s="34">
        <f t="shared" si="2"/>
        <v>1682705.8532716963</v>
      </c>
      <c r="H11" s="34">
        <f t="shared" si="2"/>
        <v>1755484.4126290653</v>
      </c>
      <c r="I11" s="34">
        <f t="shared" si="2"/>
        <v>1829600.9617774114</v>
      </c>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row>
    <row r="12" spans="1:251" x14ac:dyDescent="0.25">
      <c r="B12" s="34"/>
      <c r="C12" s="34"/>
      <c r="D12" s="34"/>
      <c r="E12" s="34"/>
      <c r="F12" s="34"/>
      <c r="G12" s="34"/>
      <c r="H12" s="34"/>
      <c r="I12" s="34"/>
    </row>
    <row r="13" spans="1:251" x14ac:dyDescent="0.25">
      <c r="A13" s="9" t="s">
        <v>91</v>
      </c>
      <c r="B13" s="34"/>
      <c r="C13" s="34"/>
      <c r="D13" s="34"/>
      <c r="E13" s="34"/>
      <c r="F13" s="34"/>
      <c r="G13" s="34"/>
      <c r="H13" s="34"/>
      <c r="I13" s="34"/>
    </row>
    <row r="14" spans="1:251" x14ac:dyDescent="0.25">
      <c r="B14" s="34"/>
      <c r="C14" s="34"/>
      <c r="D14" s="34"/>
      <c r="E14" s="34"/>
      <c r="F14" s="34"/>
      <c r="G14" s="34"/>
      <c r="H14" s="34"/>
      <c r="I14" s="34"/>
    </row>
    <row r="15" spans="1:251" x14ac:dyDescent="0.25">
      <c r="A15" s="11" t="s">
        <v>92</v>
      </c>
      <c r="C15" s="3">
        <f t="shared" ref="C15:H15" si="3">C4</f>
        <v>2641587.4311701399</v>
      </c>
      <c r="D15" s="3">
        <f t="shared" si="3"/>
        <v>2997055.4392861663</v>
      </c>
      <c r="E15" s="3">
        <f t="shared" si="3"/>
        <v>3101199.0325931692</v>
      </c>
      <c r="F15" s="3">
        <f t="shared" si="3"/>
        <v>3166116.5857424079</v>
      </c>
      <c r="G15" s="3">
        <f t="shared" si="3"/>
        <v>3225616.8707500296</v>
      </c>
      <c r="H15" s="3">
        <f t="shared" si="3"/>
        <v>3284381.9822079786</v>
      </c>
      <c r="I15" s="3">
        <f>I4</f>
        <v>3343047.5615440584</v>
      </c>
    </row>
    <row r="16" spans="1:251" x14ac:dyDescent="0.25">
      <c r="A16" s="11" t="s">
        <v>93</v>
      </c>
      <c r="B16" s="3"/>
      <c r="C16" s="3">
        <f>'NET OP INC'!$F$1</f>
        <v>1955000</v>
      </c>
      <c r="D16" s="3">
        <f>'NET OP INC'!$F$1</f>
        <v>1955000</v>
      </c>
      <c r="E16" s="3">
        <f>'NET OP INC'!$F$1</f>
        <v>1955000</v>
      </c>
      <c r="F16" s="3">
        <f>'NET OP INC'!$F$1</f>
        <v>1955000</v>
      </c>
      <c r="G16" s="3">
        <f>'NET OP INC'!$F$1</f>
        <v>1955000</v>
      </c>
      <c r="H16" s="3">
        <f>'NET OP INC'!$F$1</f>
        <v>1955000</v>
      </c>
      <c r="I16" s="3">
        <f>'NET OP INC'!$F$1</f>
        <v>1955000</v>
      </c>
    </row>
    <row r="17" spans="1:9" x14ac:dyDescent="0.25">
      <c r="A17" s="11" t="s">
        <v>94</v>
      </c>
      <c r="C17" s="3">
        <f t="shared" ref="C17:H17" si="4">-C8</f>
        <v>-49763.63636363636</v>
      </c>
      <c r="D17" s="3">
        <f t="shared" si="4"/>
        <v>-99527.272727272721</v>
      </c>
      <c r="E17" s="3">
        <f t="shared" si="4"/>
        <v>-149290.90909090909</v>
      </c>
      <c r="F17" s="3">
        <f t="shared" si="4"/>
        <v>-199054.54545454544</v>
      </c>
      <c r="G17" s="3">
        <f t="shared" si="4"/>
        <v>-248818.18181818179</v>
      </c>
      <c r="H17" s="3">
        <f t="shared" si="4"/>
        <v>-298581.81818181818</v>
      </c>
      <c r="I17" s="3">
        <f>-I8</f>
        <v>-348345.45454545453</v>
      </c>
    </row>
    <row r="18" spans="1:9" x14ac:dyDescent="0.25">
      <c r="A18" s="11" t="s">
        <v>95</v>
      </c>
      <c r="C18" s="3">
        <f t="shared" ref="C18:H18" si="5">C10</f>
        <v>198119.05733776049</v>
      </c>
      <c r="D18" s="3">
        <f t="shared" si="5"/>
        <v>224779.15794646248</v>
      </c>
      <c r="E18" s="3">
        <f t="shared" si="5"/>
        <v>232589.92744448769</v>
      </c>
      <c r="F18" s="3">
        <f t="shared" si="5"/>
        <v>237458.74393068059</v>
      </c>
      <c r="G18" s="3">
        <f t="shared" si="5"/>
        <v>241921.2653062522</v>
      </c>
      <c r="H18" s="3">
        <f t="shared" si="5"/>
        <v>246328.64866559839</v>
      </c>
      <c r="I18" s="3">
        <f>I10</f>
        <v>250728.56711580436</v>
      </c>
    </row>
    <row r="19" spans="1:9" x14ac:dyDescent="0.25">
      <c r="A19" s="11" t="s">
        <v>96</v>
      </c>
      <c r="B19" s="3"/>
      <c r="C19" s="3"/>
      <c r="D19" s="3"/>
      <c r="E19" s="3"/>
      <c r="F19" s="3"/>
      <c r="G19" s="3"/>
      <c r="H19" s="3"/>
      <c r="I19" s="3"/>
    </row>
    <row r="20" spans="1:9" x14ac:dyDescent="0.25">
      <c r="A20" s="11" t="s">
        <v>97</v>
      </c>
      <c r="B20" s="3"/>
      <c r="C20" s="3">
        <f t="shared" ref="C20:I20" si="6">SUM(C16:C19)</f>
        <v>2103355.4209741242</v>
      </c>
      <c r="D20" s="3">
        <f t="shared" si="6"/>
        <v>2080251.8852191898</v>
      </c>
      <c r="E20" s="3">
        <f t="shared" si="6"/>
        <v>2038299.0183535786</v>
      </c>
      <c r="F20" s="3">
        <f t="shared" si="6"/>
        <v>1993404.1984761353</v>
      </c>
      <c r="G20" s="3">
        <f t="shared" si="6"/>
        <v>1948103.0834880704</v>
      </c>
      <c r="H20" s="3">
        <f t="shared" si="6"/>
        <v>1902746.8304837802</v>
      </c>
      <c r="I20" s="3">
        <f t="shared" si="6"/>
        <v>1857383.1125703498</v>
      </c>
    </row>
    <row r="21" spans="1:9" x14ac:dyDescent="0.25">
      <c r="A21" s="11" t="s">
        <v>98</v>
      </c>
      <c r="B21" s="3"/>
      <c r="C21" s="3">
        <f t="shared" ref="C21:I21" si="7">C15-C20</f>
        <v>538232.0101960157</v>
      </c>
      <c r="D21" s="3">
        <f t="shared" si="7"/>
        <v>916803.55406697653</v>
      </c>
      <c r="E21" s="3">
        <f t="shared" si="7"/>
        <v>1062900.0142395906</v>
      </c>
      <c r="F21" s="3">
        <f t="shared" si="7"/>
        <v>1172712.3872662727</v>
      </c>
      <c r="G21" s="3">
        <f t="shared" si="7"/>
        <v>1277513.7872619592</v>
      </c>
      <c r="H21" s="3">
        <f t="shared" si="7"/>
        <v>1381635.1517241984</v>
      </c>
      <c r="I21" s="3">
        <f t="shared" si="7"/>
        <v>1485664.4489737086</v>
      </c>
    </row>
    <row r="22" spans="1:9" x14ac:dyDescent="0.25">
      <c r="A22" s="11" t="s">
        <v>114</v>
      </c>
      <c r="B22" s="3"/>
      <c r="C22" s="3">
        <f>C15-C16-C18</f>
        <v>488468.37383237947</v>
      </c>
      <c r="D22" s="3">
        <f t="shared" ref="D22:I22" si="8">D15-D16-D18</f>
        <v>817276.28133970383</v>
      </c>
      <c r="E22" s="3">
        <f t="shared" si="8"/>
        <v>913609.10514868156</v>
      </c>
      <c r="F22" s="3">
        <f t="shared" si="8"/>
        <v>973657.84181172738</v>
      </c>
      <c r="G22" s="3">
        <f t="shared" si="8"/>
        <v>1028695.6054437774</v>
      </c>
      <c r="H22" s="3">
        <f t="shared" si="8"/>
        <v>1083053.3335423802</v>
      </c>
      <c r="I22" s="3">
        <f t="shared" si="8"/>
        <v>1137318.994428254</v>
      </c>
    </row>
    <row r="23" spans="1:9" x14ac:dyDescent="0.25">
      <c r="A23" t="s">
        <v>99</v>
      </c>
      <c r="B23" s="83">
        <v>0.15</v>
      </c>
      <c r="C23" s="37">
        <f>IF(ATCF!$C$14&gt;B23,B23,ATCF!$C$14)</f>
        <v>0.15</v>
      </c>
      <c r="D23" s="37">
        <f>IF(ATCF!$C$14&gt;B23,B23,ATCF!$C$14)</f>
        <v>0.15</v>
      </c>
      <c r="E23" s="37">
        <f>IF(ATCF!$C$14&gt;B23,B23,ATCF!$C$14)</f>
        <v>0.15</v>
      </c>
      <c r="F23" s="37">
        <f>IF(ATCF!$C$14&gt;B23,B23,ATCF!$C$14)</f>
        <v>0.15</v>
      </c>
      <c r="G23" s="37">
        <f>IF(ATCF!$C$14&gt;B23,B23,ATCF!$C$14)</f>
        <v>0.15</v>
      </c>
      <c r="H23" s="37">
        <f>IF(ATCF!$C$14&gt;C23,C23,ATCF!$C$14)</f>
        <v>0.15</v>
      </c>
      <c r="I23" s="37">
        <f>IF(ATCF!$C$14&gt;D23,D23,ATCF!$C$14)</f>
        <v>0.15</v>
      </c>
    </row>
    <row r="24" spans="1:9" x14ac:dyDescent="0.25">
      <c r="A24" s="11" t="s">
        <v>115</v>
      </c>
      <c r="B24" s="83">
        <v>0.25</v>
      </c>
      <c r="C24" s="37">
        <f>$B$24</f>
        <v>0.25</v>
      </c>
      <c r="D24" s="37">
        <f t="shared" ref="D24:I24" si="9">$B$24</f>
        <v>0.25</v>
      </c>
      <c r="E24" s="37">
        <f t="shared" si="9"/>
        <v>0.25</v>
      </c>
      <c r="F24" s="37">
        <f t="shared" si="9"/>
        <v>0.25</v>
      </c>
      <c r="G24" s="37">
        <f t="shared" si="9"/>
        <v>0.25</v>
      </c>
      <c r="H24" s="37">
        <f t="shared" si="9"/>
        <v>0.25</v>
      </c>
      <c r="I24" s="37">
        <f t="shared" si="9"/>
        <v>0.25</v>
      </c>
    </row>
    <row r="25" spans="1:9" x14ac:dyDescent="0.25">
      <c r="A25" t="s">
        <v>100</v>
      </c>
      <c r="C25" s="34">
        <f>C8*C24+C22*C23</f>
        <v>85711.165165766011</v>
      </c>
      <c r="D25" s="34">
        <f t="shared" ref="D25:I25" si="10">D8*D24+D22*D23</f>
        <v>147473.26038277376</v>
      </c>
      <c r="E25" s="34">
        <f t="shared" si="10"/>
        <v>174364.0930450295</v>
      </c>
      <c r="F25" s="34">
        <f t="shared" si="10"/>
        <v>195812.31263539544</v>
      </c>
      <c r="G25" s="34">
        <f t="shared" si="10"/>
        <v>216508.88627111205</v>
      </c>
      <c r="H25" s="34">
        <f t="shared" si="10"/>
        <v>237103.45457681158</v>
      </c>
      <c r="I25" s="34">
        <f t="shared" si="10"/>
        <v>257684.21280060173</v>
      </c>
    </row>
    <row r="27" spans="1:9" x14ac:dyDescent="0.25">
      <c r="A27" s="9" t="s">
        <v>101</v>
      </c>
    </row>
    <row r="29" spans="1:9" x14ac:dyDescent="0.25">
      <c r="A29" t="str">
        <f t="shared" ref="A29:I29" si="11">A11</f>
        <v>B-TAX SALES PROCEEDS</v>
      </c>
      <c r="C29" s="34">
        <f t="shared" si="11"/>
        <v>1081143.5972102855</v>
      </c>
      <c r="D29" s="34">
        <f t="shared" si="11"/>
        <v>1423610.7386274231</v>
      </c>
      <c r="E29" s="34">
        <f t="shared" si="11"/>
        <v>1534663.1981730149</v>
      </c>
      <c r="F29" s="34">
        <f t="shared" si="11"/>
        <v>1610574.2941491231</v>
      </c>
      <c r="G29" s="34">
        <f t="shared" si="11"/>
        <v>1682705.8532716963</v>
      </c>
      <c r="H29" s="34">
        <f t="shared" si="11"/>
        <v>1755484.4126290653</v>
      </c>
      <c r="I29" s="34">
        <f t="shared" si="11"/>
        <v>1829600.9617774114</v>
      </c>
    </row>
    <row r="30" spans="1:9" x14ac:dyDescent="0.25">
      <c r="A30" t="s">
        <v>100</v>
      </c>
      <c r="C30" s="34">
        <f t="shared" ref="C30:H30" si="12">-C25</f>
        <v>-85711.165165766011</v>
      </c>
      <c r="D30" s="34">
        <f t="shared" si="12"/>
        <v>-147473.26038277376</v>
      </c>
      <c r="E30" s="34">
        <f t="shared" si="12"/>
        <v>-174364.0930450295</v>
      </c>
      <c r="F30" s="34">
        <f t="shared" si="12"/>
        <v>-195812.31263539544</v>
      </c>
      <c r="G30" s="34">
        <f t="shared" si="12"/>
        <v>-216508.88627111205</v>
      </c>
      <c r="H30" s="34">
        <f t="shared" si="12"/>
        <v>-237103.45457681158</v>
      </c>
      <c r="I30" s="34">
        <f>-I25</f>
        <v>-257684.21280060173</v>
      </c>
    </row>
    <row r="31" spans="1:9" x14ac:dyDescent="0.25">
      <c r="A31" t="s">
        <v>102</v>
      </c>
      <c r="C31" s="34">
        <f t="shared" ref="C31:I31" si="13">C29+C30</f>
        <v>995432.43204451946</v>
      </c>
      <c r="D31" s="34">
        <f t="shared" si="13"/>
        <v>1276137.4782446492</v>
      </c>
      <c r="E31" s="34">
        <f t="shared" si="13"/>
        <v>1360299.1051279854</v>
      </c>
      <c r="F31" s="34">
        <f t="shared" si="13"/>
        <v>1414761.9815137277</v>
      </c>
      <c r="G31" s="34">
        <f t="shared" si="13"/>
        <v>1466196.9670005841</v>
      </c>
      <c r="H31" s="34">
        <f t="shared" si="13"/>
        <v>1518380.9580522538</v>
      </c>
      <c r="I31" s="34">
        <f t="shared" si="13"/>
        <v>1571916.7489768097</v>
      </c>
    </row>
  </sheetData>
  <phoneticPr fontId="0" type="noConversion"/>
  <printOptions horizontalCentered="1" verticalCentered="1" gridLines="1" gridLinesSet="0"/>
  <pageMargins left="1.5" right="0.5" top="1.2749999999999999" bottom="0.55000000000000004" header="0.5" footer="0.5"/>
  <pageSetup scale="89" orientation="landscape" horizontalDpi="300" verticalDpi="300" r:id="rId1"/>
  <headerFooter alignWithMargins="0">
    <oddHeader>&amp;A</oddHeader>
    <oddFooter>&amp;L&amp;D &amp;F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9"/>
  <sheetViews>
    <sheetView workbookViewId="0"/>
  </sheetViews>
  <sheetFormatPr defaultRowHeight="15.75" x14ac:dyDescent="0.25"/>
  <cols>
    <col min="1" max="1" width="22.5546875" customWidth="1"/>
    <col min="2" max="2" width="10.33203125" customWidth="1"/>
  </cols>
  <sheetData>
    <row r="2" spans="1:10" ht="23.25" x14ac:dyDescent="0.35">
      <c r="A2" s="43" t="s">
        <v>74</v>
      </c>
      <c r="B2" s="67">
        <v>1</v>
      </c>
      <c r="C2" s="67">
        <v>2</v>
      </c>
      <c r="D2" s="67">
        <v>3</v>
      </c>
      <c r="E2" s="67">
        <v>4</v>
      </c>
      <c r="F2" s="67">
        <v>5</v>
      </c>
      <c r="G2" s="67">
        <v>6</v>
      </c>
      <c r="H2" s="67">
        <v>6</v>
      </c>
      <c r="I2" s="68" t="s">
        <v>103</v>
      </c>
      <c r="J2" s="68" t="s">
        <v>104</v>
      </c>
    </row>
    <row r="3" spans="1:10" ht="23.25" x14ac:dyDescent="0.35">
      <c r="A3" s="43" t="s">
        <v>75</v>
      </c>
      <c r="B3" s="67">
        <v>0</v>
      </c>
      <c r="C3" s="67">
        <v>1</v>
      </c>
      <c r="D3" s="67">
        <v>2</v>
      </c>
      <c r="E3" s="67">
        <v>3</v>
      </c>
      <c r="F3" s="67">
        <v>4</v>
      </c>
      <c r="G3" s="67">
        <v>5</v>
      </c>
      <c r="H3" s="67">
        <v>5</v>
      </c>
    </row>
    <row r="5" spans="1:10" x14ac:dyDescent="0.25">
      <c r="A5" t="s">
        <v>105</v>
      </c>
      <c r="C5" s="34"/>
      <c r="D5" s="34"/>
      <c r="E5" s="34"/>
      <c r="F5" s="34"/>
      <c r="G5" s="34"/>
      <c r="H5" s="34"/>
    </row>
    <row r="6" spans="1:10" x14ac:dyDescent="0.25">
      <c r="A6" t="s">
        <v>106</v>
      </c>
      <c r="C6" s="34"/>
      <c r="D6" s="34"/>
      <c r="E6" s="34"/>
      <c r="F6" s="34"/>
      <c r="G6" s="34"/>
      <c r="H6" s="34"/>
    </row>
    <row r="7" spans="1:10" x14ac:dyDescent="0.25">
      <c r="A7" t="s">
        <v>107</v>
      </c>
      <c r="B7" s="34">
        <f>-'NET OP INC'!$F$1</f>
        <v>-1955000</v>
      </c>
      <c r="C7" s="34">
        <f>PROJECTION!C13</f>
        <v>119925</v>
      </c>
      <c r="D7" s="34">
        <f>PROJECTION!D13</f>
        <v>183847.50565544426</v>
      </c>
      <c r="E7" s="34">
        <f>PROJECTION!E13</f>
        <v>190235.9560019109</v>
      </c>
      <c r="F7" s="34">
        <f>PROJECTION!F13</f>
        <v>194218.17470340576</v>
      </c>
      <c r="G7" s="34">
        <f>PROJECTION!G13</f>
        <v>197868.08349089377</v>
      </c>
      <c r="H7" s="34">
        <f>PROJECTION!H13+'TAX ON SALE'!H4-'TAX ON SALE'!H10</f>
        <v>3239526.2282821713</v>
      </c>
      <c r="I7" s="69">
        <f>IRR(B7:H7)</f>
        <v>0.1526785434443465</v>
      </c>
    </row>
    <row r="8" spans="1:10" x14ac:dyDescent="0.25">
      <c r="A8" t="s">
        <v>108</v>
      </c>
      <c r="B8" s="34">
        <f>-'NET OP INC'!$F$3</f>
        <v>-580000</v>
      </c>
      <c r="C8" s="34">
        <f>PROJECTION!C23</f>
        <v>4554.6060887914355</v>
      </c>
      <c r="D8" s="34">
        <f>PROJECTION!D23</f>
        <v>68477.111744235692</v>
      </c>
      <c r="E8" s="34">
        <f>PROJECTION!E23</f>
        <v>74865.56209070234</v>
      </c>
      <c r="F8" s="34">
        <f>PROJECTION!F23</f>
        <v>78847.780792197198</v>
      </c>
      <c r="G8" s="34">
        <f>PROJECTION!G23</f>
        <v>82497.689579685204</v>
      </c>
      <c r="H8" s="34">
        <f>PROJECTION!H23+'TAX ON SALE'!H11</f>
        <v>1841586.9134576479</v>
      </c>
      <c r="I8" s="69">
        <f>IRR(B8:H8)</f>
        <v>0.2686736772054279</v>
      </c>
    </row>
    <row r="9" spans="1:10" x14ac:dyDescent="0.25">
      <c r="A9" t="s">
        <v>109</v>
      </c>
      <c r="B9" s="34">
        <f>-'NET OP INC'!$F$3</f>
        <v>-580000</v>
      </c>
      <c r="C9" s="34">
        <f>PROJECTION!C25</f>
        <v>15941.438502720153</v>
      </c>
      <c r="D9" s="34">
        <f>PROJECTION!D25</f>
        <v>57146.663492591288</v>
      </c>
      <c r="E9" s="34">
        <f>PROJECTION!E25</f>
        <v>60928.015578414183</v>
      </c>
      <c r="F9" s="34">
        <f>PROJECTION!F25</f>
        <v>63116.504482629229</v>
      </c>
      <c r="G9" s="34">
        <f>PROJECTION!G25</f>
        <v>65057.942532385016</v>
      </c>
      <c r="H9" s="34">
        <f>PROJECTION!H25+'TAX ON SALE'!H31</f>
        <v>1585317.5653775372</v>
      </c>
      <c r="I9" s="69">
        <f>IRR(B9:H9)</f>
        <v>0.23471982297581784</v>
      </c>
      <c r="J9" s="34">
        <f>B9+NPV('NET OP INC'!H30,C9:H9)</f>
        <v>356566.63623152033</v>
      </c>
    </row>
  </sheetData>
  <phoneticPr fontId="0" type="noConversion"/>
  <printOptions horizontalCentered="1" verticalCentered="1"/>
  <pageMargins left="0.75" right="0.75" top="1" bottom="1" header="0.5" footer="0.5"/>
  <pageSetup scale="97" orientation="landscape" horizontalDpi="300" verticalDpi="300" r:id="rId1"/>
  <headerFooter alignWithMargins="0">
    <oddHeader>&amp;A</oddHeader>
    <oddFooter>&amp;L&amp;D &amp;F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INTRODUCTION</vt:lpstr>
      <vt:lpstr>NET OP INC</vt:lpstr>
      <vt:lpstr>AMORT</vt:lpstr>
      <vt:lpstr>ATCF</vt:lpstr>
      <vt:lpstr>PROJECTION</vt:lpstr>
      <vt:lpstr>TAX ON SALE</vt:lpstr>
      <vt:lpstr>SUMMARY</vt:lpstr>
      <vt:lpstr>ACCELFACTOR</vt:lpstr>
      <vt:lpstr>EXPENSES</vt:lpstr>
      <vt:lpstr>GOINGOUTCR</vt:lpstr>
      <vt:lpstr>LOGISTICCONST</vt:lpstr>
      <vt:lpstr>MAINT</vt:lpstr>
      <vt:lpstr>MNTHLYRENT</vt:lpstr>
      <vt:lpstr>NOI</vt:lpstr>
      <vt:lpstr>ORIGLNBAL</vt:lpstr>
      <vt:lpstr>ORIGLNPMT</vt:lpstr>
      <vt:lpstr>ORIGLNRATE</vt:lpstr>
      <vt:lpstr>print_amort_area</vt:lpstr>
      <vt:lpstr>print_atcf_area</vt:lpstr>
      <vt:lpstr>print_NOI_area</vt:lpstr>
      <vt:lpstr>print_projection_area</vt:lpstr>
      <vt:lpstr>print_summary_area</vt:lpstr>
      <vt:lpstr>print_tax_on_sale_area</vt:lpstr>
      <vt:lpstr>STBLAPPNRT</vt:lpstr>
      <vt:lpstr>VACANCY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Chapter 9 Example</dc:title>
  <dc:creator>Roger J. Brown</dc:creator>
  <cp:lastModifiedBy>Roger J Brown</cp:lastModifiedBy>
  <cp:lastPrinted>2004-02-04T02:53:24Z</cp:lastPrinted>
  <dcterms:created xsi:type="dcterms:W3CDTF">2001-06-29T03:59:06Z</dcterms:created>
  <dcterms:modified xsi:type="dcterms:W3CDTF">2012-04-24T02:33:33Z</dcterms:modified>
</cp:coreProperties>
</file>